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tabRatio="813" activeTab="2"/>
  </bookViews>
  <sheets>
    <sheet name="Eff study-xSec" sheetId="1" r:id="rId1"/>
    <sheet name="Bin centering" sheetId="2" r:id="rId2"/>
    <sheet name="Lum by run" sheetId="3" r:id="rId3"/>
    <sheet name="Efficiency compare" sheetId="4" r:id="rId4"/>
    <sheet name="Calorimeter syst unc. fit study" sheetId="5" r:id="rId5"/>
    <sheet name="Bkrnd stability" sheetId="6" r:id="rId6"/>
  </sheets>
  <definedNames>
    <definedName name="_137641_Lum_by_run" localSheetId="2">'Lum by run'!$A$2:$I$270</definedName>
    <definedName name="_6_Lum_by_run" localSheetId="2">'Lum by run'!$K$2:$S$105</definedName>
    <definedName name="_xlfn.STDEV.P" hidden="1">#NAME?</definedName>
    <definedName name="numberofL2events" localSheetId="2">'Lum by run'!$O$2:$P$329</definedName>
  </definedNames>
  <calcPr fullCalcOnLoad="1"/>
</workbook>
</file>

<file path=xl/sharedStrings.xml><?xml version="1.0" encoding="utf-8"?>
<sst xmlns="http://schemas.openxmlformats.org/spreadsheetml/2006/main" count="153" uniqueCount="118">
  <si>
    <t>pT</t>
  </si>
  <si>
    <t>eff</t>
  </si>
  <si>
    <t>err</t>
  </si>
  <si>
    <t>pT range</t>
  </si>
  <si>
    <t>4_5</t>
  </si>
  <si>
    <t>5_6</t>
  </si>
  <si>
    <t>6_7</t>
  </si>
  <si>
    <t>7_8</t>
  </si>
  <si>
    <t>8_9</t>
  </si>
  <si>
    <t>9_10</t>
  </si>
  <si>
    <t>10_12</t>
  </si>
  <si>
    <t>Total pi0</t>
  </si>
  <si>
    <t>Real pi0</t>
  </si>
  <si>
    <t>Back pi0</t>
  </si>
  <si>
    <t>Start fit range</t>
  </si>
  <si>
    <t>12_14</t>
  </si>
  <si>
    <t>14_100</t>
  </si>
  <si>
    <t>Final fit range</t>
  </si>
  <si>
    <t>mean effs</t>
  </si>
  <si>
    <t>mean errs</t>
  </si>
  <si>
    <t>Mean eff (14-20 pT)=</t>
  </si>
  <si>
    <t>Mean eff (10-12 pT)=</t>
  </si>
  <si>
    <t>Mean eff (12-14 pT)=</t>
  </si>
  <si>
    <t>NOTE: 7132057 NOT ON HERE, DIDN'T HAVE A L2EGAMMA TRIG. 7132059 DID HAVE TRIG, BUT NOT ON HERE</t>
  </si>
  <si>
    <t>NOTE: 7133026 NOT ON HERE</t>
  </si>
  <si>
    <t>NOTE: 7134009 NOT ON HERE</t>
  </si>
  <si>
    <t>NOTE: 7137012 AND 7137013 MISSING</t>
  </si>
  <si>
    <t>NOTE: 7141034 IS MISSING</t>
  </si>
  <si>
    <t>NOTE: 7145025 MISSING</t>
  </si>
  <si>
    <t>NOTE: 7146024 AND 7146025 MISSING</t>
  </si>
  <si>
    <t>NOTE: 7146067 MISSING</t>
  </si>
  <si>
    <t>NOTE: 7147083 MISSING</t>
  </si>
  <si>
    <t>NOTE: 7148067 MISSING</t>
  </si>
  <si>
    <t>NOTE: 7150007 MISSING</t>
  </si>
  <si>
    <t>NOTE: 7152035 7152037 MISSING</t>
  </si>
  <si>
    <t>NOTE: 7152051 MISSING</t>
  </si>
  <si>
    <t>NOTE: 7153103 MISSING</t>
  </si>
  <si>
    <t>NOTE: 7155053 MISSING</t>
  </si>
  <si>
    <t>lum</t>
  </si>
  <si>
    <t>Sum mb*ps</t>
  </si>
  <si>
    <t>Run num</t>
  </si>
  <si>
    <t>Num of L2 events</t>
  </si>
  <si>
    <t>Error</t>
  </si>
  <si>
    <t>Num L2/Num MB*PSF</t>
  </si>
  <si>
    <t>Num MB*PSF</t>
  </si>
  <si>
    <t>Sum:</t>
  </si>
  <si>
    <t>NOTE: THIS IS USING THE 328 RUNS (REFER TO SHEET 3, LUM BY RUN)</t>
  </si>
  <si>
    <t>x_rev=x_min+(ln(B*change in x))/B - (1/B)*ln(1-e^(-B*change in x)))</t>
  </si>
  <si>
    <t>Revised Pt</t>
  </si>
  <si>
    <t>Lum (pb^-1):</t>
  </si>
  <si>
    <t>Err</t>
  </si>
  <si>
    <t>Trig Eff</t>
  </si>
  <si>
    <t>trig errs</t>
  </si>
  <si>
    <t>Recon Eff</t>
  </si>
  <si>
    <t>Recon errs</t>
  </si>
  <si>
    <t>Full eff</t>
  </si>
  <si>
    <t>Full errs</t>
  </si>
  <si>
    <t>trig*recon eff</t>
  </si>
  <si>
    <t>difference</t>
  </si>
  <si>
    <t>Lum (mb^-1):</t>
  </si>
  <si>
    <t>Err:</t>
  </si>
  <si>
    <t>xSec (mb)</t>
  </si>
  <si>
    <t>Signal error = SQRT((candidates^2)+(bkrnd^2))</t>
  </si>
  <si>
    <t>Expo fit reg</t>
  </si>
  <si>
    <t>Powerfit</t>
  </si>
  <si>
    <t>Rel. stat. Err (%)</t>
  </si>
  <si>
    <t>Raw</t>
  </si>
  <si>
    <t>0.08-0.8 Real</t>
  </si>
  <si>
    <t>0.08-0.8 Bkrnd</t>
  </si>
  <si>
    <t>0.08-0.4 Real</t>
  </si>
  <si>
    <t>0.08-0.4 Bkrnd</t>
  </si>
  <si>
    <t>0.0*-0.8 Real</t>
  </si>
  <si>
    <t>0.0*-0.8 Bkrnd</t>
  </si>
  <si>
    <t>0.0*-0.4 Real</t>
  </si>
  <si>
    <t>0.0*-0.4 Bkrnd</t>
  </si>
  <si>
    <t>4_5 *3</t>
  </si>
  <si>
    <t>5_6 *3</t>
  </si>
  <si>
    <t>6_7 *3</t>
  </si>
  <si>
    <t>7_8 *3</t>
  </si>
  <si>
    <t>10_12 *5</t>
  </si>
  <si>
    <t>12_14 *6</t>
  </si>
  <si>
    <t>14_100 *7</t>
  </si>
  <si>
    <t>8_9 *4</t>
  </si>
  <si>
    <t>9_10 *4</t>
  </si>
  <si>
    <t>Func. Change</t>
  </si>
  <si>
    <t>Expo curv (used in Analysis)</t>
  </si>
  <si>
    <t>All to 0.8 end range</t>
  </si>
  <si>
    <t>Real</t>
  </si>
  <si>
    <t>Bkrnd</t>
  </si>
  <si>
    <t>Reg expo</t>
  </si>
  <si>
    <t>Power law</t>
  </si>
  <si>
    <t>Revised pT</t>
  </si>
  <si>
    <t>Note: These aren't binned in 0.01 pT intervals because for some reason, the fitting macro bins the counts in (for example) the 4.4-4.5 range and 4.9-5.0 range, so on (5.4-5.5 and 5.9-6.0)</t>
  </si>
  <si>
    <t>Raw Error</t>
  </si>
  <si>
    <t>Bkrnd error</t>
  </si>
  <si>
    <t>Signal error</t>
  </si>
  <si>
    <t>These are from the expo fit (keeping just for reference)</t>
  </si>
  <si>
    <t>(Avg for 10-12 bin)</t>
  </si>
  <si>
    <t>(Avg for 12-14 bin)</t>
  </si>
  <si>
    <t>Real values</t>
  </si>
  <si>
    <t>Rel. Error (%)</t>
  </si>
  <si>
    <t>Note: this is to study errors concerning the background</t>
  </si>
  <si>
    <t>Rel. error (C-I/B) (%)</t>
  </si>
  <si>
    <t>Avg:</t>
  </si>
  <si>
    <t>Rel. Error (C-G/B) (%)</t>
  </si>
  <si>
    <t>Note: this was just to make sure histograms correspond to each other the correct way</t>
  </si>
  <si>
    <t>^^Something obviously went wrong with this fit, using power law fit anyways</t>
  </si>
  <si>
    <t>14_20 *7</t>
  </si>
  <si>
    <t>Real counts in full pT bins</t>
  </si>
  <si>
    <t>Note: Using 2% as the error in pT</t>
  </si>
  <si>
    <t>Systematic Error</t>
  </si>
  <si>
    <t>Rel signal error</t>
  </si>
  <si>
    <t>Rel. Err (statistical)</t>
  </si>
  <si>
    <t>lum (pb^-1)</t>
  </si>
  <si>
    <t>test to match Tai's list:</t>
  </si>
  <si>
    <t>test to match Tai</t>
  </si>
  <si>
    <t>***THIS SET FOR 137641 TRIGGER***</t>
  </si>
  <si>
    <t>***THIS SET FOR 6 TRIGGER***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</si>
</sst>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0E+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indexed="8"/>
      <name val="Cambria Math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0" xfId="0" applyFont="1" applyFill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09625"/>
          <c:w val="0.82875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v>Run 6 xSection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errBars>
            <c:errDir val="y"/>
            <c:errBarType val="both"/>
            <c:errValType val="cust"/>
            <c:plus>
              <c:numRef>
                <c:f>'Eff study-xSec'!$R$2:$R$10</c:f>
                <c:numCache>
                  <c:ptCount val="9"/>
                  <c:pt idx="0">
                    <c:v>2.020156991718873E-06</c:v>
                  </c:pt>
                  <c:pt idx="1">
                    <c:v>3.803440681983868E-07</c:v>
                  </c:pt>
                  <c:pt idx="2">
                    <c:v>1.1838066080445312E-07</c:v>
                  </c:pt>
                  <c:pt idx="3">
                    <c:v>2.993082112352613E-08</c:v>
                  </c:pt>
                  <c:pt idx="4">
                    <c:v>9.716715284198526E-09</c:v>
                  </c:pt>
                  <c:pt idx="5">
                    <c:v>4.217988654992683E-09</c:v>
                  </c:pt>
                  <c:pt idx="6">
                    <c:v>1.176440746324913E-09</c:v>
                  </c:pt>
                  <c:pt idx="7">
                    <c:v>2.84607997461191E-10</c:v>
                  </c:pt>
                  <c:pt idx="8">
                    <c:v>6.108898131395857E-11</c:v>
                  </c:pt>
                </c:numCache>
              </c:numRef>
            </c:plus>
            <c:minus>
              <c:numRef>
                <c:f>'Eff study-xSec'!$R$2:$R$10</c:f>
                <c:numCache>
                  <c:ptCount val="9"/>
                  <c:pt idx="0">
                    <c:v>2.020156991718873E-06</c:v>
                  </c:pt>
                  <c:pt idx="1">
                    <c:v>3.803440681983868E-07</c:v>
                  </c:pt>
                  <c:pt idx="2">
                    <c:v>1.1838066080445312E-07</c:v>
                  </c:pt>
                  <c:pt idx="3">
                    <c:v>2.993082112352613E-08</c:v>
                  </c:pt>
                  <c:pt idx="4">
                    <c:v>9.716715284198526E-09</c:v>
                  </c:pt>
                  <c:pt idx="5">
                    <c:v>4.217988654992683E-09</c:v>
                  </c:pt>
                  <c:pt idx="6">
                    <c:v>1.176440746324913E-09</c:v>
                  </c:pt>
                  <c:pt idx="7">
                    <c:v>2.84607997461191E-10</c:v>
                  </c:pt>
                  <c:pt idx="8">
                    <c:v>6.108898131395857E-11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'Eff study-xSec'!$P$2:$P$10</c:f>
              <c:numCache/>
            </c:numRef>
          </c:xVal>
          <c:yVal>
            <c:numRef>
              <c:f>'Eff study-xSec'!$Q$2:$Q$10</c:f>
              <c:numCache/>
            </c:numRef>
          </c:yVal>
          <c:smooth val="1"/>
        </c:ser>
        <c:axId val="35352596"/>
        <c:axId val="49737909"/>
      </c:scatterChart>
      <c:valAx>
        <c:axId val="3535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37909"/>
        <c:crosses val="autoZero"/>
        <c:crossBetween val="midCat"/>
        <c:dispUnits/>
      </c:valAx>
      <c:valAx>
        <c:axId val="49737909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525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5"/>
          <c:y val="0.4915"/>
          <c:w val="0.1507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0575"/>
          <c:w val="0.80775"/>
          <c:h val="0.897"/>
        </c:manualLayout>
      </c:layout>
      <c:scatterChart>
        <c:scatterStyle val="lineMarker"/>
        <c:varyColors val="0"/>
        <c:ser>
          <c:idx val="0"/>
          <c:order val="0"/>
          <c:tx>
            <c:v>Interval test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'Bin centering'!$A$2:$A$23</c:f>
              <c:numCache/>
            </c:numRef>
          </c:xVal>
          <c:yVal>
            <c:numRef>
              <c:f>'Bin centering'!$C$2:$C$23</c:f>
              <c:numCache/>
            </c:numRef>
          </c:yVal>
          <c:smooth val="0"/>
        </c:ser>
        <c:axId val="44987998"/>
        <c:axId val="2238799"/>
      </c:scatterChart>
      <c:valAx>
        <c:axId val="4498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8799"/>
        <c:crosses val="autoZero"/>
        <c:crossBetween val="midCat"/>
        <c:dispUnits/>
      </c:valAx>
      <c:valAx>
        <c:axId val="2238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79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25"/>
          <c:y val="0.52125"/>
          <c:w val="0.162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15</xdr:row>
      <xdr:rowOff>85725</xdr:rowOff>
    </xdr:from>
    <xdr:to>
      <xdr:col>16</xdr:col>
      <xdr:colOff>247650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5610225" y="2943225"/>
        <a:ext cx="10001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19050</xdr:rowOff>
    </xdr:from>
    <xdr:to>
      <xdr:col>8</xdr:col>
      <xdr:colOff>742950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19050" y="4591050"/>
        <a:ext cx="62579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323850</xdr:colOff>
      <xdr:row>15</xdr:row>
      <xdr:rowOff>123825</xdr:rowOff>
    </xdr:from>
    <xdr:ext cx="2047875" cy="476250"/>
    <xdr:sp>
      <xdr:nvSpPr>
        <xdr:cNvPr id="1" name="TextBox 1"/>
        <xdr:cNvSpPr txBox="1">
          <a:spLocks noChangeArrowheads="1"/>
        </xdr:cNvSpPr>
      </xdr:nvSpPr>
      <xdr:spPr>
        <a:xfrm>
          <a:off x="5067300" y="2981325"/>
          <a:ext cx="20478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δ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Y(p_T )=|(dY(p_(T)))/(dp_T )|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δ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</a:t>
          </a:r>
        </a:p>
      </xdr:txBody>
    </xdr:sp>
    <xdr:clientData/>
  </xdr:oneCellAnchor>
  <xdr:oneCellAnchor>
    <xdr:from>
      <xdr:col>3</xdr:col>
      <xdr:colOff>533400</xdr:colOff>
      <xdr:row>15</xdr:row>
      <xdr:rowOff>142875</xdr:rowOff>
    </xdr:from>
    <xdr:ext cx="1838325" cy="476250"/>
    <xdr:sp>
      <xdr:nvSpPr>
        <xdr:cNvPr id="2" name="TextBox 2"/>
        <xdr:cNvSpPr txBox="1">
          <a:spLocks noChangeArrowheads="1"/>
        </xdr:cNvSpPr>
      </xdr:nvSpPr>
      <xdr:spPr>
        <a:xfrm>
          <a:off x="3086100" y="3000375"/>
          <a:ext cx="1838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 (d^3 N)/(dp^3 )=  A/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〖(1+p_T∕p_0 )〗^n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Q2" sqref="Q2"/>
    </sheetView>
  </sheetViews>
  <sheetFormatPr defaultColWidth="9.140625" defaultRowHeight="15"/>
  <cols>
    <col min="4" max="4" width="19.28125" style="0" customWidth="1"/>
    <col min="5" max="5" width="10.140625" style="0" customWidth="1"/>
    <col min="10" max="10" width="41.140625" style="0" customWidth="1"/>
    <col min="11" max="11" width="27.7109375" style="0" customWidth="1"/>
    <col min="12" max="12" width="12.7109375" style="0" customWidth="1"/>
    <col min="13" max="13" width="12.00390625" style="0" customWidth="1"/>
    <col min="14" max="14" width="13.140625" style="0" customWidth="1"/>
    <col min="15" max="15" width="19.57421875" style="0" customWidth="1"/>
    <col min="16" max="16" width="10.7109375" style="0" customWidth="1"/>
    <col min="17" max="17" width="18.7109375" style="0" customWidth="1"/>
    <col min="18" max="18" width="17.28125" style="0" customWidth="1"/>
    <col min="19" max="19" width="14.7109375" style="0" customWidth="1"/>
    <col min="20" max="20" width="10.57421875" style="0" customWidth="1"/>
  </cols>
  <sheetData>
    <row r="1" spans="1:19" ht="15">
      <c r="A1" t="s">
        <v>0</v>
      </c>
      <c r="B1" t="s">
        <v>1</v>
      </c>
      <c r="C1" t="s">
        <v>2</v>
      </c>
      <c r="D1" t="s">
        <v>18</v>
      </c>
      <c r="E1" t="s">
        <v>19</v>
      </c>
      <c r="F1" t="s">
        <v>3</v>
      </c>
      <c r="G1" t="s">
        <v>11</v>
      </c>
      <c r="H1" t="s">
        <v>50</v>
      </c>
      <c r="I1" t="s">
        <v>12</v>
      </c>
      <c r="J1" t="s">
        <v>62</v>
      </c>
      <c r="K1" t="s">
        <v>111</v>
      </c>
      <c r="L1" t="s">
        <v>13</v>
      </c>
      <c r="M1" t="s">
        <v>42</v>
      </c>
      <c r="N1" t="s">
        <v>14</v>
      </c>
      <c r="O1" t="s">
        <v>17</v>
      </c>
      <c r="P1" t="s">
        <v>48</v>
      </c>
      <c r="Q1" t="s">
        <v>61</v>
      </c>
      <c r="R1" t="s">
        <v>112</v>
      </c>
      <c r="S1" t="s">
        <v>65</v>
      </c>
    </row>
    <row r="2" spans="1:19" ht="15">
      <c r="A2">
        <v>3.5</v>
      </c>
      <c r="B2">
        <v>0.020147</v>
      </c>
      <c r="C2">
        <v>0.000628</v>
      </c>
      <c r="D2">
        <f>0.5*(B2+B3)</f>
        <v>0.023569</v>
      </c>
      <c r="E2">
        <f>STDEV(B2:B3)*(1/(SQRT(COUNT(B2:B3))))</f>
        <v>0.0034219999999999993</v>
      </c>
      <c r="F2" s="1" t="s">
        <v>4</v>
      </c>
      <c r="G2">
        <v>95308</v>
      </c>
      <c r="H2">
        <f>SQRT(G2)</f>
        <v>308.71993780771595</v>
      </c>
      <c r="I2">
        <v>60010</v>
      </c>
      <c r="J2">
        <f>SQRT((H2^2)+(M2^2))</f>
        <v>361.39313773230396</v>
      </c>
      <c r="K2">
        <f>(J2/I2)*100</f>
        <v>0.6022215259661788</v>
      </c>
      <c r="L2">
        <v>35297</v>
      </c>
      <c r="M2">
        <f>SQRT(L2)</f>
        <v>187.87495841649573</v>
      </c>
      <c r="N2">
        <v>0.03</v>
      </c>
      <c r="O2">
        <v>0.8</v>
      </c>
      <c r="P2">
        <v>4.541692297461305</v>
      </c>
      <c r="Q2">
        <f>I2/(2*PI()*P2*(6-5)*0.914*D4*0.988*$N$14)</f>
        <v>6.556617142128207E-06</v>
      </c>
      <c r="R2">
        <f>SQRT(((Q2*J2/I2)^2)+((Q2*E4/D4)^2)+((Q2*N$13/N$12)^2))</f>
        <v>2.020156991718873E-06</v>
      </c>
      <c r="S2">
        <f>(R2/Q2)*100</f>
        <v>30.810964677787368</v>
      </c>
    </row>
    <row r="3" spans="1:19" ht="15">
      <c r="A3">
        <v>4</v>
      </c>
      <c r="B3">
        <v>0.026991</v>
      </c>
      <c r="C3">
        <v>0.000729</v>
      </c>
      <c r="F3" t="s">
        <v>5</v>
      </c>
      <c r="G3">
        <v>103018</v>
      </c>
      <c r="H3">
        <f aca="true" t="shared" si="0" ref="H3:H10">SQRT(G3)</f>
        <v>320.96417245543154</v>
      </c>
      <c r="I3">
        <v>66570</v>
      </c>
      <c r="J3">
        <f aca="true" t="shared" si="1" ref="J3:J10">SQRT((H3^2)+(M3^2))</f>
        <v>373.45013053954074</v>
      </c>
      <c r="K3">
        <f aca="true" t="shared" si="2" ref="K3:K10">(J3/I3)*100</f>
        <v>0.5609886293218278</v>
      </c>
      <c r="L3">
        <v>36447</v>
      </c>
      <c r="M3">
        <f aca="true" t="shared" si="3" ref="M3:M10">SQRT(L3)</f>
        <v>190.91097401668662</v>
      </c>
      <c r="N3">
        <v>0.03</v>
      </c>
      <c r="O3">
        <v>0.8</v>
      </c>
      <c r="P3">
        <v>5.478535201968669</v>
      </c>
      <c r="Q3">
        <f>I3/(2*PI()*P3*(6-5)*0.914*D6*0.988*$N$14)</f>
        <v>2.9995846900108786E-06</v>
      </c>
      <c r="R3">
        <f>SQRT(((Q3*J3/I3)^2)+((Q3*E6/D6)^2)+((Q3*N$13/N$12)^2))</f>
        <v>3.803440681983868E-07</v>
      </c>
      <c r="S3">
        <f>(R3/Q3)*100</f>
        <v>12.679890968406276</v>
      </c>
    </row>
    <row r="4" spans="1:19" ht="15">
      <c r="A4">
        <v>4.5</v>
      </c>
      <c r="B4">
        <v>0.044346</v>
      </c>
      <c r="C4">
        <v>0.000872</v>
      </c>
      <c r="D4">
        <f aca="true" t="shared" si="4" ref="D4:D40">0.5*(B4+B5)</f>
        <v>0.06319849999999999</v>
      </c>
      <c r="E4">
        <f>STDEV(B4:B5)*(1/SQRT(COUNT(B4:B5)))</f>
        <v>0.018852500000000022</v>
      </c>
      <c r="F4" t="s">
        <v>6</v>
      </c>
      <c r="G4">
        <v>64207</v>
      </c>
      <c r="H4">
        <f t="shared" si="0"/>
        <v>253.39100220805</v>
      </c>
      <c r="I4">
        <v>40772</v>
      </c>
      <c r="J4">
        <f t="shared" si="1"/>
        <v>296.04222671774374</v>
      </c>
      <c r="K4">
        <f t="shared" si="2"/>
        <v>0.7260919913610904</v>
      </c>
      <c r="L4">
        <v>23434</v>
      </c>
      <c r="M4">
        <f t="shared" si="3"/>
        <v>153.08167754502824</v>
      </c>
      <c r="N4">
        <v>0.03</v>
      </c>
      <c r="O4">
        <v>0.8</v>
      </c>
      <c r="P4">
        <v>6.461501714845664</v>
      </c>
      <c r="Q4">
        <f>I4/(2*PI()*P4*(7-6)*0.914*D8*0.988*$N$14)</f>
        <v>1.0380901408161612E-06</v>
      </c>
      <c r="R4">
        <f>SQRT(((Q4*J4/I4)^2)+((Q4*E8/D8)^2)+((Q4*N$13/N$12)^2))</f>
        <v>1.1838066080445312E-07</v>
      </c>
      <c r="S4">
        <f aca="true" t="shared" si="5" ref="S4:S10">(R4/Q4)*100</f>
        <v>11.403697631824205</v>
      </c>
    </row>
    <row r="5" spans="1:19" ht="15">
      <c r="A5">
        <v>5</v>
      </c>
      <c r="B5">
        <v>0.082051</v>
      </c>
      <c r="C5">
        <v>0.000864</v>
      </c>
      <c r="F5" t="s">
        <v>7</v>
      </c>
      <c r="G5">
        <v>32986</v>
      </c>
      <c r="H5">
        <f t="shared" si="0"/>
        <v>181.62048342629197</v>
      </c>
      <c r="I5">
        <v>20839</v>
      </c>
      <c r="J5">
        <f t="shared" si="1"/>
        <v>212.44293351392037</v>
      </c>
      <c r="K5">
        <f t="shared" si="2"/>
        <v>1.0194487907957213</v>
      </c>
      <c r="L5">
        <v>12146</v>
      </c>
      <c r="M5">
        <f t="shared" si="3"/>
        <v>110.20889256316842</v>
      </c>
      <c r="N5">
        <v>0.03</v>
      </c>
      <c r="O5">
        <v>0.8</v>
      </c>
      <c r="P5">
        <v>7.454999281712397</v>
      </c>
      <c r="Q5">
        <f>I5/(2*PI()*P5*(8-7)*0.914*D10*0.988*$N$14)</f>
        <v>3.5247477934766076E-07</v>
      </c>
      <c r="R5">
        <f>SQRT(((Q5*J5/I5)^2)+((Q5*E10/D10)^2)+((Q5*N$13/N$12)^2))</f>
        <v>2.993082112352613E-08</v>
      </c>
      <c r="S5">
        <f t="shared" si="5"/>
        <v>8.491620642736567</v>
      </c>
    </row>
    <row r="6" spans="1:19" ht="15">
      <c r="A6">
        <v>5.5</v>
      </c>
      <c r="B6">
        <v>0.114247</v>
      </c>
      <c r="C6">
        <v>0.000842</v>
      </c>
      <c r="D6">
        <f t="shared" si="4"/>
        <v>0.127038</v>
      </c>
      <c r="E6">
        <f>STDEV(B6:B7)*(1/SQRT(COUNT(B6:B7)))</f>
        <v>0.012790999999999922</v>
      </c>
      <c r="F6" t="s">
        <v>8</v>
      </c>
      <c r="G6">
        <v>15769</v>
      </c>
      <c r="H6">
        <f t="shared" si="0"/>
        <v>125.57467897629681</v>
      </c>
      <c r="I6">
        <v>9454</v>
      </c>
      <c r="J6">
        <f t="shared" si="1"/>
        <v>148.60349928585129</v>
      </c>
      <c r="K6">
        <f t="shared" si="2"/>
        <v>1.571858465050257</v>
      </c>
      <c r="L6">
        <v>6314</v>
      </c>
      <c r="M6">
        <f t="shared" si="3"/>
        <v>79.46068210127572</v>
      </c>
      <c r="N6">
        <v>0.04</v>
      </c>
      <c r="O6">
        <v>0.8</v>
      </c>
      <c r="P6">
        <v>8.461176843439679</v>
      </c>
      <c r="Q6">
        <f>I6/(2*PI()*P6*(9-8)*0.914*D12*0.988*$N$14)</f>
        <v>1.2227333195312267E-07</v>
      </c>
      <c r="R6">
        <f>SQRT(((Q6*J6/I6)^2)+((Q6*E12/D12)^2)+((Q6*N$13/N$12)^2))</f>
        <v>9.716715284198526E-09</v>
      </c>
      <c r="S6">
        <f t="shared" si="5"/>
        <v>7.946716695283756</v>
      </c>
    </row>
    <row r="7" spans="1:19" ht="15">
      <c r="A7">
        <v>6</v>
      </c>
      <c r="B7">
        <v>0.139829</v>
      </c>
      <c r="C7">
        <v>0.001</v>
      </c>
      <c r="F7" t="s">
        <v>9</v>
      </c>
      <c r="G7">
        <v>7614</v>
      </c>
      <c r="H7">
        <f t="shared" si="0"/>
        <v>87.25823743349392</v>
      </c>
      <c r="I7">
        <v>4601</v>
      </c>
      <c r="J7">
        <f t="shared" si="1"/>
        <v>103.0824912388132</v>
      </c>
      <c r="K7">
        <f t="shared" si="2"/>
        <v>2.2404366711326498</v>
      </c>
      <c r="L7">
        <v>3012</v>
      </c>
      <c r="M7">
        <f t="shared" si="3"/>
        <v>54.881690936048976</v>
      </c>
      <c r="N7">
        <v>0.04</v>
      </c>
      <c r="O7">
        <v>0.8</v>
      </c>
      <c r="P7">
        <v>9.458125677139762</v>
      </c>
      <c r="Q7">
        <f>I7/(2*PI()*P7*(10-9)*0.914*D14*0.988*$N$14)</f>
        <v>4.9596862570663824E-08</v>
      </c>
      <c r="R7">
        <f>SQRT(((Q7*J7/I7)^2)+((Q7*E14/D14)^2)+((Q7*N$13/N$12)^2))</f>
        <v>4.217988654992683E-09</v>
      </c>
      <c r="S7">
        <f t="shared" si="5"/>
        <v>8.504547337007548</v>
      </c>
    </row>
    <row r="8" spans="1:19" ht="15">
      <c r="A8">
        <v>6.5</v>
      </c>
      <c r="B8">
        <v>0.174625</v>
      </c>
      <c r="C8">
        <v>0.001325</v>
      </c>
      <c r="D8">
        <f t="shared" si="4"/>
        <v>0.1906225</v>
      </c>
      <c r="E8">
        <f>STDEV(B8:B9)*(1/SQRT(COUNT(B8:B9)))</f>
        <v>0.015997499999999998</v>
      </c>
      <c r="F8" t="s">
        <v>10</v>
      </c>
      <c r="G8">
        <v>5346</v>
      </c>
      <c r="H8">
        <f t="shared" si="0"/>
        <v>73.11634564172364</v>
      </c>
      <c r="I8">
        <v>3071</v>
      </c>
      <c r="J8">
        <f t="shared" si="1"/>
        <v>87.29261137118078</v>
      </c>
      <c r="K8">
        <f t="shared" si="2"/>
        <v>2.8424816467333374</v>
      </c>
      <c r="L8">
        <v>2274</v>
      </c>
      <c r="M8">
        <f t="shared" si="3"/>
        <v>47.686476070265456</v>
      </c>
      <c r="N8">
        <v>0.05</v>
      </c>
      <c r="O8">
        <v>0.8</v>
      </c>
      <c r="P8">
        <v>10.953248559348841</v>
      </c>
      <c r="Q8">
        <f>I8/(2*PI()*P8*(12-10)*0.914*F17*0.988*$N$14)</f>
        <v>1.4119608095434624E-08</v>
      </c>
      <c r="R8">
        <f>SQRT(((Q8*J8/I8)^2)+((Q8*G17/F17)^2)+((Q8*N$13/N$12)^2))</f>
        <v>1.176440746324913E-09</v>
      </c>
      <c r="S8">
        <f t="shared" si="5"/>
        <v>8.33196458692999</v>
      </c>
    </row>
    <row r="9" spans="1:19" ht="15">
      <c r="A9">
        <v>7</v>
      </c>
      <c r="B9">
        <v>0.20662</v>
      </c>
      <c r="C9">
        <v>0.001755</v>
      </c>
      <c r="F9" t="s">
        <v>15</v>
      </c>
      <c r="G9">
        <v>1259</v>
      </c>
      <c r="H9">
        <f t="shared" si="0"/>
        <v>35.482389998420345</v>
      </c>
      <c r="I9">
        <v>598</v>
      </c>
      <c r="J9">
        <f t="shared" si="1"/>
        <v>43.80639222761902</v>
      </c>
      <c r="K9">
        <f t="shared" si="2"/>
        <v>7.325483650103514</v>
      </c>
      <c r="L9">
        <v>660</v>
      </c>
      <c r="M9">
        <f t="shared" si="3"/>
        <v>25.69046515733026</v>
      </c>
      <c r="N9">
        <v>0.06</v>
      </c>
      <c r="O9">
        <v>0.8</v>
      </c>
      <c r="P9">
        <v>12.95622310379162</v>
      </c>
      <c r="Q9">
        <f>I9/(2*PI()*P9*(14-12)*0.914*F21*0.988*$N$14)</f>
        <v>2.3182635415839345E-09</v>
      </c>
      <c r="R9">
        <f>SQRT(((Q9*J9/I9)^2)+((Q9*G21/F21)^2)+((Q9*N$13/N$12)^2))</f>
        <v>2.84607997461191E-10</v>
      </c>
      <c r="S9">
        <f t="shared" si="5"/>
        <v>12.276774937621411</v>
      </c>
    </row>
    <row r="10" spans="1:19" ht="15">
      <c r="A10">
        <v>7.5</v>
      </c>
      <c r="B10">
        <v>0.240095</v>
      </c>
      <c r="C10">
        <v>0.002345</v>
      </c>
      <c r="D10">
        <f t="shared" si="4"/>
        <v>0.2487035</v>
      </c>
      <c r="E10">
        <f>STDEV(B10:B11)*(1/SQRT(COUNT(B10:B11)))</f>
        <v>0.00860849999999999</v>
      </c>
      <c r="F10" t="s">
        <v>16</v>
      </c>
      <c r="G10">
        <v>567</v>
      </c>
      <c r="H10">
        <f t="shared" si="0"/>
        <v>23.811761799581316</v>
      </c>
      <c r="I10">
        <v>319</v>
      </c>
      <c r="J10">
        <f t="shared" si="1"/>
        <v>28.6705423736629</v>
      </c>
      <c r="K10">
        <f t="shared" si="2"/>
        <v>8.987630838138841</v>
      </c>
      <c r="L10">
        <v>255</v>
      </c>
      <c r="M10">
        <f t="shared" si="3"/>
        <v>15.968719422671311</v>
      </c>
      <c r="N10">
        <v>0.07</v>
      </c>
      <c r="O10">
        <v>0.8</v>
      </c>
      <c r="P10">
        <v>15.836363636363636</v>
      </c>
      <c r="Q10">
        <f>I10/(2*PI()*P10*(20-14)*0.914*F33*0.988*$N$14)</f>
        <v>4.352114865106422E-10</v>
      </c>
      <c r="R10">
        <f>SQRT(((Q10*J10/I10)^2)+((Q10*G33/F33)^2)+((Q10*N$13/N$12)^2))</f>
        <v>6.108898131395857E-11</v>
      </c>
      <c r="S10">
        <f t="shared" si="5"/>
        <v>14.036619714186877</v>
      </c>
    </row>
    <row r="11" spans="1:7" ht="15">
      <c r="A11">
        <v>8</v>
      </c>
      <c r="B11">
        <v>0.257312</v>
      </c>
      <c r="C11">
        <v>0.00301</v>
      </c>
      <c r="G11" t="s">
        <v>46</v>
      </c>
    </row>
    <row r="12" spans="1:14" ht="15">
      <c r="A12">
        <v>8.5</v>
      </c>
      <c r="B12">
        <v>0.282956</v>
      </c>
      <c r="C12">
        <v>0.003889</v>
      </c>
      <c r="D12">
        <f t="shared" si="4"/>
        <v>0.286572</v>
      </c>
      <c r="E12">
        <f>STDEV(B12:B13)*(1/SQRT(COUNT(B12:B13)))</f>
        <v>0.003616000000000008</v>
      </c>
      <c r="L12" t="s">
        <v>49</v>
      </c>
      <c r="N12">
        <v>5.62</v>
      </c>
    </row>
    <row r="13" spans="1:14" ht="15">
      <c r="A13">
        <v>9</v>
      </c>
      <c r="B13">
        <v>0.290188</v>
      </c>
      <c r="C13">
        <v>0.004888</v>
      </c>
      <c r="L13" t="s">
        <v>50</v>
      </c>
      <c r="N13">
        <v>0.432</v>
      </c>
    </row>
    <row r="14" spans="1:14" ht="15">
      <c r="A14">
        <v>9.5</v>
      </c>
      <c r="B14">
        <v>0.298772</v>
      </c>
      <c r="C14">
        <v>0.006063</v>
      </c>
      <c r="D14">
        <f t="shared" si="4"/>
        <v>0.307591</v>
      </c>
      <c r="E14">
        <f>STDEV(B14:B15)*(1/SQRT(COUNT(B14:B15)))</f>
        <v>0.00881900000000002</v>
      </c>
      <c r="L14" t="s">
        <v>59</v>
      </c>
      <c r="N14">
        <f>N12*1000000000</f>
        <v>5620000000</v>
      </c>
    </row>
    <row r="15" spans="1:14" ht="15">
      <c r="A15">
        <v>10</v>
      </c>
      <c r="B15">
        <v>0.31641</v>
      </c>
      <c r="C15">
        <v>0.007447</v>
      </c>
      <c r="L15" t="s">
        <v>60</v>
      </c>
      <c r="N15">
        <f>N13*1000000000</f>
        <v>432000000</v>
      </c>
    </row>
    <row r="16" spans="1:4" ht="15">
      <c r="A16">
        <v>10.5</v>
      </c>
      <c r="B16">
        <v>0.30775</v>
      </c>
      <c r="C16">
        <v>0.008931</v>
      </c>
      <c r="D16">
        <f t="shared" si="4"/>
        <v>0.30907850000000003</v>
      </c>
    </row>
    <row r="17" spans="1:7" ht="15">
      <c r="A17">
        <v>11</v>
      </c>
      <c r="B17">
        <v>0.310407</v>
      </c>
      <c r="C17">
        <v>0.011315</v>
      </c>
      <c r="D17" t="s">
        <v>21</v>
      </c>
      <c r="F17">
        <f>(B16+B17+B18+B19)/4</f>
        <v>0.3113615</v>
      </c>
      <c r="G17">
        <f>STDEV(B16:B19)*(1/SQRT(COUNT(B16:B19)))</f>
        <v>0.004675126246067222</v>
      </c>
    </row>
    <row r="18" spans="1:4" ht="15">
      <c r="A18">
        <v>11.5</v>
      </c>
      <c r="B18">
        <v>0.302738</v>
      </c>
      <c r="C18">
        <v>0.013037</v>
      </c>
      <c r="D18">
        <f t="shared" si="4"/>
        <v>0.3136445</v>
      </c>
    </row>
    <row r="19" spans="1:3" ht="15">
      <c r="A19">
        <v>12</v>
      </c>
      <c r="B19">
        <v>0.324551</v>
      </c>
      <c r="C19">
        <v>0.016203</v>
      </c>
    </row>
    <row r="20" spans="1:4" ht="15">
      <c r="A20">
        <v>12.5</v>
      </c>
      <c r="B20">
        <v>0.315467</v>
      </c>
      <c r="C20">
        <v>0.018185</v>
      </c>
      <c r="D20">
        <f t="shared" si="4"/>
        <v>0.32775350000000003</v>
      </c>
    </row>
    <row r="21" spans="1:7" ht="15">
      <c r="A21">
        <v>13</v>
      </c>
      <c r="B21">
        <v>0.34004</v>
      </c>
      <c r="C21">
        <v>0.021249</v>
      </c>
      <c r="D21" t="s">
        <v>22</v>
      </c>
      <c r="F21">
        <f>(B20+B21+B22+B23)/4</f>
        <v>0.312184</v>
      </c>
      <c r="G21">
        <f>STDEV(B20:B23)*(1/SQRT(COUNT(B20:B23)))</f>
        <v>0.019236486915061465</v>
      </c>
    </row>
    <row r="22" spans="1:4" ht="15">
      <c r="A22">
        <v>13.5</v>
      </c>
      <c r="B22">
        <v>0.33642</v>
      </c>
      <c r="C22">
        <v>0.026249</v>
      </c>
      <c r="D22">
        <f t="shared" si="4"/>
        <v>0.2966145</v>
      </c>
    </row>
    <row r="23" spans="1:3" ht="15">
      <c r="A23">
        <v>14</v>
      </c>
      <c r="B23">
        <v>0.256809</v>
      </c>
      <c r="C23">
        <v>0.027251</v>
      </c>
    </row>
    <row r="24" spans="1:4" ht="15">
      <c r="A24">
        <v>14.5</v>
      </c>
      <c r="B24">
        <v>0.241546</v>
      </c>
      <c r="C24">
        <v>0.029749</v>
      </c>
      <c r="D24">
        <f t="shared" si="4"/>
        <v>0.23666700000000002</v>
      </c>
    </row>
    <row r="25" spans="1:3" ht="15">
      <c r="A25">
        <v>15</v>
      </c>
      <c r="B25">
        <v>0.231788</v>
      </c>
      <c r="C25">
        <v>0.03434</v>
      </c>
    </row>
    <row r="26" spans="1:4" ht="15">
      <c r="A26">
        <v>15.5</v>
      </c>
      <c r="B26">
        <v>0.197917</v>
      </c>
      <c r="C26">
        <v>0.040664</v>
      </c>
      <c r="D26">
        <f t="shared" si="4"/>
        <v>0.230106</v>
      </c>
    </row>
    <row r="27" spans="1:3" ht="15">
      <c r="A27">
        <v>16</v>
      </c>
      <c r="B27">
        <v>0.262295</v>
      </c>
      <c r="C27">
        <v>0.056321</v>
      </c>
    </row>
    <row r="28" spans="1:4" ht="15">
      <c r="A28">
        <v>16.5</v>
      </c>
      <c r="B28">
        <v>0.296296</v>
      </c>
      <c r="C28">
        <v>0.062139</v>
      </c>
      <c r="D28">
        <f t="shared" si="4"/>
        <v>0.29814799999999997</v>
      </c>
    </row>
    <row r="29" spans="1:3" ht="15">
      <c r="A29">
        <v>17</v>
      </c>
      <c r="B29">
        <v>0.3</v>
      </c>
      <c r="C29">
        <v>0.064807</v>
      </c>
    </row>
    <row r="30" spans="1:4" ht="15">
      <c r="A30">
        <v>17.5</v>
      </c>
      <c r="B30">
        <v>0.148148</v>
      </c>
      <c r="C30">
        <v>0.068367</v>
      </c>
      <c r="D30">
        <f t="shared" si="4"/>
        <v>0.136574</v>
      </c>
    </row>
    <row r="31" spans="1:3" ht="15">
      <c r="A31">
        <v>18</v>
      </c>
      <c r="B31">
        <v>0.125</v>
      </c>
      <c r="C31">
        <v>0.067508</v>
      </c>
    </row>
    <row r="32" spans="1:7" ht="15">
      <c r="A32">
        <v>18.5</v>
      </c>
      <c r="B32">
        <v>0.227273</v>
      </c>
      <c r="C32">
        <v>0.089346</v>
      </c>
      <c r="D32">
        <f t="shared" si="4"/>
        <v>0.28863649999999996</v>
      </c>
      <c r="G32" t="s">
        <v>50</v>
      </c>
    </row>
    <row r="33" spans="1:7" ht="15">
      <c r="A33">
        <v>19</v>
      </c>
      <c r="B33">
        <v>0.35</v>
      </c>
      <c r="C33">
        <v>0.106654</v>
      </c>
      <c r="D33" t="s">
        <v>20</v>
      </c>
      <c r="F33">
        <f>(D24+D26+D28+D30+D32+D34)/6</f>
        <v>0.24191583333333333</v>
      </c>
      <c r="G33">
        <f>STDEV(B24:B35)*SQRT(1/COUNT(B24:B35))</f>
        <v>0.018290146905250767</v>
      </c>
    </row>
    <row r="34" spans="1:4" ht="15">
      <c r="A34">
        <v>19.5</v>
      </c>
      <c r="B34">
        <v>0.272727</v>
      </c>
      <c r="C34">
        <v>0.134282</v>
      </c>
      <c r="D34">
        <f t="shared" si="4"/>
        <v>0.26136349999999997</v>
      </c>
    </row>
    <row r="35" spans="1:3" ht="15">
      <c r="A35">
        <v>20</v>
      </c>
      <c r="B35">
        <v>0.25</v>
      </c>
      <c r="C35">
        <v>0.216506</v>
      </c>
    </row>
    <row r="36" spans="1:4" ht="15">
      <c r="A36">
        <v>20.5</v>
      </c>
      <c r="B36">
        <v>0.125</v>
      </c>
      <c r="C36">
        <v>0.116927</v>
      </c>
      <c r="D36">
        <f t="shared" si="4"/>
        <v>0.0625</v>
      </c>
    </row>
    <row r="37" spans="1:3" ht="15">
      <c r="A37">
        <v>21</v>
      </c>
      <c r="B37">
        <v>0</v>
      </c>
      <c r="C37">
        <v>0</v>
      </c>
    </row>
    <row r="38" spans="1:4" ht="15">
      <c r="A38">
        <v>21.5</v>
      </c>
      <c r="B38">
        <v>0</v>
      </c>
      <c r="C38">
        <v>0</v>
      </c>
      <c r="D38">
        <f t="shared" si="4"/>
        <v>0</v>
      </c>
    </row>
    <row r="39" spans="1:3" ht="15">
      <c r="A39">
        <v>22.5</v>
      </c>
      <c r="B39">
        <v>0</v>
      </c>
      <c r="C39">
        <v>0</v>
      </c>
    </row>
    <row r="40" spans="1:4" ht="15">
      <c r="A40">
        <v>23</v>
      </c>
      <c r="B40">
        <v>0</v>
      </c>
      <c r="C40">
        <v>0</v>
      </c>
      <c r="D40">
        <f t="shared" si="4"/>
        <v>0.25</v>
      </c>
    </row>
    <row r="41" spans="1:3" ht="15">
      <c r="A41">
        <v>23.5</v>
      </c>
      <c r="B41">
        <v>0.5</v>
      </c>
      <c r="C41">
        <v>0.353553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20" sqref="I20"/>
    </sheetView>
  </sheetViews>
  <sheetFormatPr defaultColWidth="9.140625" defaultRowHeight="15"/>
  <cols>
    <col min="5" max="5" width="13.140625" style="0" customWidth="1"/>
    <col min="7" max="7" width="12.7109375" style="0" customWidth="1"/>
    <col min="8" max="8" width="11.421875" style="0" customWidth="1"/>
    <col min="9" max="9" width="16.8515625" style="0" customWidth="1"/>
    <col min="11" max="11" width="23.28125" style="0" customWidth="1"/>
  </cols>
  <sheetData>
    <row r="1" spans="1:12" ht="15">
      <c r="A1" t="s">
        <v>0</v>
      </c>
      <c r="B1" t="s">
        <v>66</v>
      </c>
      <c r="C1" t="s">
        <v>87</v>
      </c>
      <c r="D1" t="s">
        <v>88</v>
      </c>
      <c r="E1" t="s">
        <v>91</v>
      </c>
      <c r="F1" t="s">
        <v>93</v>
      </c>
      <c r="G1" t="s">
        <v>94</v>
      </c>
      <c r="H1" t="s">
        <v>95</v>
      </c>
      <c r="K1" t="s">
        <v>108</v>
      </c>
      <c r="L1" t="s">
        <v>47</v>
      </c>
    </row>
    <row r="2" spans="1:11" ht="15">
      <c r="A2">
        <v>4.25</v>
      </c>
      <c r="B2">
        <v>40903</v>
      </c>
      <c r="C2">
        <v>25059</v>
      </c>
      <c r="D2">
        <f>B2-C2</f>
        <v>15844</v>
      </c>
      <c r="E2">
        <f>(A2*C2+A3*C3)/(C2+C3)</f>
        <v>4.541692297461305</v>
      </c>
      <c r="F2">
        <f>SQRT(B2)</f>
        <v>202.24490104820936</v>
      </c>
      <c r="G2">
        <f>SQRT(D2)</f>
        <v>125.8729518204765</v>
      </c>
      <c r="H2">
        <f>SQRT((F2^2)+(G2^2))</f>
        <v>238.21628827601188</v>
      </c>
      <c r="K2">
        <f>C2+C3</f>
        <v>60149</v>
      </c>
    </row>
    <row r="3" spans="1:8" ht="15">
      <c r="A3">
        <v>4.75</v>
      </c>
      <c r="B3">
        <v>54405</v>
      </c>
      <c r="C3">
        <v>35090</v>
      </c>
      <c r="D3">
        <f aca="true" t="shared" si="0" ref="D3:D23">B3-C3</f>
        <v>19315</v>
      </c>
      <c r="F3">
        <f aca="true" t="shared" si="1" ref="F3:F23">SQRT(B3)</f>
        <v>233.24879420910196</v>
      </c>
      <c r="G3">
        <f aca="true" t="shared" si="2" ref="G3:G23">SQRT(D3)</f>
        <v>138.97841559033546</v>
      </c>
      <c r="H3">
        <f aca="true" t="shared" si="3" ref="H3:H23">SQRT((F3^2)+(G3^2))</f>
        <v>271.51427218472327</v>
      </c>
    </row>
    <row r="4" spans="1:11" ht="15">
      <c r="A4">
        <v>5.25</v>
      </c>
      <c r="B4">
        <v>55567</v>
      </c>
      <c r="C4">
        <v>36183</v>
      </c>
      <c r="D4">
        <f t="shared" si="0"/>
        <v>19384</v>
      </c>
      <c r="E4">
        <f>(A4*C4+A5*C5)/(C4+C5)</f>
        <v>5.478535201968669</v>
      </c>
      <c r="F4">
        <f t="shared" si="1"/>
        <v>235.7265364781827</v>
      </c>
      <c r="G4">
        <f t="shared" si="2"/>
        <v>139.2264342716569</v>
      </c>
      <c r="H4">
        <f t="shared" si="3"/>
        <v>273.771802784728</v>
      </c>
      <c r="K4">
        <f>C4+C5</f>
        <v>66644</v>
      </c>
    </row>
    <row r="5" spans="1:8" ht="15">
      <c r="A5">
        <v>5.75</v>
      </c>
      <c r="B5">
        <v>47451</v>
      </c>
      <c r="C5">
        <v>30461</v>
      </c>
      <c r="D5">
        <f t="shared" si="0"/>
        <v>16990</v>
      </c>
      <c r="F5">
        <f t="shared" si="1"/>
        <v>217.8325044615702</v>
      </c>
      <c r="G5">
        <f t="shared" si="2"/>
        <v>130.3456942135029</v>
      </c>
      <c r="H5">
        <f t="shared" si="3"/>
        <v>253.8523192724463</v>
      </c>
    </row>
    <row r="6" spans="1:11" ht="15">
      <c r="A6">
        <v>6.25</v>
      </c>
      <c r="B6">
        <v>36911</v>
      </c>
      <c r="C6">
        <v>23553</v>
      </c>
      <c r="D6">
        <f t="shared" si="0"/>
        <v>13358</v>
      </c>
      <c r="E6">
        <f>(A6*C6+A7*C7)/(C6+C7)</f>
        <v>6.461501714845664</v>
      </c>
      <c r="F6">
        <f t="shared" si="1"/>
        <v>192.12235684583925</v>
      </c>
      <c r="G6">
        <f t="shared" si="2"/>
        <v>115.57681428383462</v>
      </c>
      <c r="H6">
        <f t="shared" si="3"/>
        <v>224.2074931843269</v>
      </c>
      <c r="K6">
        <f>C6+C7</f>
        <v>40820</v>
      </c>
    </row>
    <row r="7" spans="1:8" ht="15">
      <c r="A7">
        <v>6.75</v>
      </c>
      <c r="B7">
        <v>27296</v>
      </c>
      <c r="C7">
        <v>17267</v>
      </c>
      <c r="D7">
        <f t="shared" si="0"/>
        <v>10029</v>
      </c>
      <c r="F7">
        <f t="shared" si="1"/>
        <v>165.21501142450705</v>
      </c>
      <c r="G7">
        <f t="shared" si="2"/>
        <v>100.14489502715553</v>
      </c>
      <c r="H7">
        <f t="shared" si="3"/>
        <v>193.19679086361657</v>
      </c>
    </row>
    <row r="8" spans="1:11" ht="15">
      <c r="A8">
        <v>7.25</v>
      </c>
      <c r="B8">
        <v>19544</v>
      </c>
      <c r="C8">
        <v>12321</v>
      </c>
      <c r="D8">
        <f t="shared" si="0"/>
        <v>7223</v>
      </c>
      <c r="E8">
        <f>(A8*C8+A9*C9)/(C8+C9)</f>
        <v>7.454999281712397</v>
      </c>
      <c r="F8">
        <f t="shared" si="1"/>
        <v>139.79985693841036</v>
      </c>
      <c r="G8">
        <f t="shared" si="2"/>
        <v>84.98823447983844</v>
      </c>
      <c r="H8">
        <f t="shared" si="3"/>
        <v>163.60623460002984</v>
      </c>
      <c r="K8">
        <f>C8+C9</f>
        <v>20883</v>
      </c>
    </row>
    <row r="9" spans="1:8" ht="15">
      <c r="A9">
        <v>7.75</v>
      </c>
      <c r="B9">
        <v>13442</v>
      </c>
      <c r="C9">
        <v>8562</v>
      </c>
      <c r="D9">
        <f t="shared" si="0"/>
        <v>4880</v>
      </c>
      <c r="F9">
        <f t="shared" si="1"/>
        <v>115.93963946813014</v>
      </c>
      <c r="G9">
        <f t="shared" si="2"/>
        <v>69.85699678629192</v>
      </c>
      <c r="H9">
        <f t="shared" si="3"/>
        <v>135.35878250043476</v>
      </c>
    </row>
    <row r="10" spans="1:11" ht="15">
      <c r="A10">
        <v>8.25</v>
      </c>
      <c r="B10">
        <v>9224</v>
      </c>
      <c r="C10">
        <v>5468</v>
      </c>
      <c r="D10">
        <f t="shared" si="0"/>
        <v>3756</v>
      </c>
      <c r="E10">
        <f>(A10*C10+A11*C11)/(C10+C11)</f>
        <v>8.461176843439679</v>
      </c>
      <c r="F10">
        <f t="shared" si="1"/>
        <v>96.04165762834376</v>
      </c>
      <c r="G10">
        <f t="shared" si="2"/>
        <v>61.28621378417825</v>
      </c>
      <c r="H10">
        <f t="shared" si="3"/>
        <v>113.92980294900892</v>
      </c>
      <c r="K10">
        <f>C10+C11</f>
        <v>9466</v>
      </c>
    </row>
    <row r="11" spans="1:8" ht="15">
      <c r="A11">
        <v>8.75</v>
      </c>
      <c r="B11">
        <v>6545</v>
      </c>
      <c r="C11">
        <v>3998</v>
      </c>
      <c r="D11">
        <f t="shared" si="0"/>
        <v>2547</v>
      </c>
      <c r="F11">
        <f t="shared" si="1"/>
        <v>80.90117428072351</v>
      </c>
      <c r="G11">
        <f t="shared" si="2"/>
        <v>50.46781152378217</v>
      </c>
      <c r="H11">
        <f t="shared" si="3"/>
        <v>95.35197952848173</v>
      </c>
    </row>
    <row r="12" spans="1:11" ht="15">
      <c r="A12">
        <v>9.25</v>
      </c>
      <c r="B12">
        <v>4489</v>
      </c>
      <c r="C12">
        <v>2694</v>
      </c>
      <c r="D12">
        <f t="shared" si="0"/>
        <v>1795</v>
      </c>
      <c r="E12">
        <f>(A12*C12+A13*C13)/(C12+C13)</f>
        <v>9.458125677139762</v>
      </c>
      <c r="F12">
        <f t="shared" si="1"/>
        <v>67</v>
      </c>
      <c r="G12">
        <f t="shared" si="2"/>
        <v>42.36744032862972</v>
      </c>
      <c r="H12">
        <f t="shared" si="3"/>
        <v>79.27168473042566</v>
      </c>
      <c r="K12">
        <f>C12+C13</f>
        <v>4615</v>
      </c>
    </row>
    <row r="13" spans="1:8" ht="15">
      <c r="A13">
        <v>9.75</v>
      </c>
      <c r="B13">
        <v>3125</v>
      </c>
      <c r="C13">
        <v>1921</v>
      </c>
      <c r="D13">
        <f t="shared" si="0"/>
        <v>1204</v>
      </c>
      <c r="F13">
        <f t="shared" si="1"/>
        <v>55.90169943749474</v>
      </c>
      <c r="G13">
        <f t="shared" si="2"/>
        <v>34.698703145794944</v>
      </c>
      <c r="H13">
        <f t="shared" si="3"/>
        <v>65.79513659838392</v>
      </c>
    </row>
    <row r="14" spans="1:8" ht="15">
      <c r="A14">
        <v>10.25</v>
      </c>
      <c r="B14">
        <v>2150</v>
      </c>
      <c r="C14">
        <v>1262</v>
      </c>
      <c r="D14">
        <f t="shared" si="0"/>
        <v>888</v>
      </c>
      <c r="E14">
        <f>(A14*C14+A15*C15)/(C14+C15)</f>
        <v>10.446926032660903</v>
      </c>
      <c r="F14">
        <f t="shared" si="1"/>
        <v>46.36809247747852</v>
      </c>
      <c r="G14">
        <f t="shared" si="2"/>
        <v>29.79932885150268</v>
      </c>
      <c r="H14">
        <f t="shared" si="3"/>
        <v>55.11805511808268</v>
      </c>
    </row>
    <row r="15" spans="1:8" ht="15">
      <c r="A15">
        <v>10.75</v>
      </c>
      <c r="B15">
        <v>1432</v>
      </c>
      <c r="C15">
        <v>820</v>
      </c>
      <c r="D15">
        <f t="shared" si="0"/>
        <v>612</v>
      </c>
      <c r="E15">
        <f aca="true" t="shared" si="4" ref="E15:E22">(A15*C15+A16*C16)/(C15+C16)</f>
        <v>10.964484679665738</v>
      </c>
      <c r="F15">
        <f t="shared" si="1"/>
        <v>37.841775856849004</v>
      </c>
      <c r="G15">
        <f t="shared" si="2"/>
        <v>24.73863375370596</v>
      </c>
      <c r="H15">
        <f t="shared" si="3"/>
        <v>45.21061822182926</v>
      </c>
    </row>
    <row r="16" spans="1:11" ht="15">
      <c r="A16">
        <v>11.25</v>
      </c>
      <c r="B16">
        <v>1049</v>
      </c>
      <c r="C16">
        <v>616</v>
      </c>
      <c r="D16">
        <f t="shared" si="0"/>
        <v>433</v>
      </c>
      <c r="E16">
        <f t="shared" si="4"/>
        <v>11.448334965719882</v>
      </c>
      <c r="F16">
        <f t="shared" si="1"/>
        <v>32.38826948140329</v>
      </c>
      <c r="G16">
        <f t="shared" si="2"/>
        <v>20.808652046684813</v>
      </c>
      <c r="H16">
        <f t="shared" si="3"/>
        <v>38.49675310984031</v>
      </c>
      <c r="I16">
        <f>AVERAGE(E14:E16)</f>
        <v>10.953248559348841</v>
      </c>
      <c r="J16" t="s">
        <v>97</v>
      </c>
      <c r="K16">
        <f>C14+C15+C16+C17</f>
        <v>3103</v>
      </c>
    </row>
    <row r="17" spans="1:8" ht="15">
      <c r="A17">
        <v>11.75</v>
      </c>
      <c r="B17">
        <v>715</v>
      </c>
      <c r="C17">
        <v>405</v>
      </c>
      <c r="D17">
        <f t="shared" si="0"/>
        <v>310</v>
      </c>
      <c r="E17">
        <f t="shared" si="4"/>
        <v>11.930599369085174</v>
      </c>
      <c r="F17">
        <f t="shared" si="1"/>
        <v>26.739483914241877</v>
      </c>
      <c r="G17">
        <f t="shared" si="2"/>
        <v>17.60681686165901</v>
      </c>
      <c r="H17">
        <f t="shared" si="3"/>
        <v>32.01562118716424</v>
      </c>
    </row>
    <row r="18" spans="1:8" ht="15">
      <c r="A18">
        <v>12.25</v>
      </c>
      <c r="B18">
        <v>473</v>
      </c>
      <c r="C18">
        <v>229</v>
      </c>
      <c r="D18">
        <f t="shared" si="0"/>
        <v>244</v>
      </c>
      <c r="E18">
        <f t="shared" si="4"/>
        <v>12.475419664268586</v>
      </c>
      <c r="F18">
        <f t="shared" si="1"/>
        <v>21.748563170931547</v>
      </c>
      <c r="G18">
        <f t="shared" si="2"/>
        <v>15.620499351813308</v>
      </c>
      <c r="H18">
        <f t="shared" si="3"/>
        <v>26.77685567799177</v>
      </c>
    </row>
    <row r="19" spans="1:8" ht="15">
      <c r="A19">
        <v>12.75</v>
      </c>
      <c r="B19">
        <v>344</v>
      </c>
      <c r="C19">
        <v>188</v>
      </c>
      <c r="D19">
        <f t="shared" si="0"/>
        <v>156</v>
      </c>
      <c r="E19">
        <f t="shared" si="4"/>
        <v>12.975146198830409</v>
      </c>
      <c r="F19">
        <f t="shared" si="1"/>
        <v>18.547236990991408</v>
      </c>
      <c r="G19">
        <f t="shared" si="2"/>
        <v>12.489995996796797</v>
      </c>
      <c r="H19">
        <f t="shared" si="3"/>
        <v>22.360679774997898</v>
      </c>
    </row>
    <row r="20" spans="1:11" ht="15">
      <c r="A20">
        <v>13.25</v>
      </c>
      <c r="B20">
        <v>263</v>
      </c>
      <c r="C20">
        <v>154</v>
      </c>
      <c r="D20">
        <f t="shared" si="0"/>
        <v>109</v>
      </c>
      <c r="E20">
        <f t="shared" si="4"/>
        <v>13.418103448275861</v>
      </c>
      <c r="F20">
        <f t="shared" si="1"/>
        <v>16.217274740226856</v>
      </c>
      <c r="G20">
        <f t="shared" si="2"/>
        <v>10.44030650891055</v>
      </c>
      <c r="H20">
        <f t="shared" si="3"/>
        <v>19.28730152198591</v>
      </c>
      <c r="I20">
        <f>AVERAGE(E18:E20)</f>
        <v>12.95622310379162</v>
      </c>
      <c r="J20" t="s">
        <v>98</v>
      </c>
      <c r="K20">
        <f>C18+C19+C20+C21</f>
        <v>649</v>
      </c>
    </row>
    <row r="21" spans="1:8" ht="15">
      <c r="A21">
        <v>13.75</v>
      </c>
      <c r="B21">
        <v>179</v>
      </c>
      <c r="C21">
        <v>78</v>
      </c>
      <c r="D21">
        <f t="shared" si="0"/>
        <v>101</v>
      </c>
      <c r="F21">
        <f t="shared" si="1"/>
        <v>13.379088160259652</v>
      </c>
      <c r="G21">
        <f t="shared" si="2"/>
        <v>10.04987562112089</v>
      </c>
      <c r="H21">
        <f t="shared" si="3"/>
        <v>16.73320053068151</v>
      </c>
    </row>
    <row r="22" spans="1:11" ht="15">
      <c r="A22">
        <v>14.5</v>
      </c>
      <c r="B22">
        <v>279</v>
      </c>
      <c r="C22">
        <v>183</v>
      </c>
      <c r="D22">
        <f t="shared" si="0"/>
        <v>96</v>
      </c>
      <c r="E22">
        <f t="shared" si="4"/>
        <v>15.836363636363636</v>
      </c>
      <c r="F22">
        <f t="shared" si="1"/>
        <v>16.703293088490067</v>
      </c>
      <c r="G22">
        <f t="shared" si="2"/>
        <v>9.797958971132712</v>
      </c>
      <c r="H22">
        <f t="shared" si="3"/>
        <v>19.364916731037084</v>
      </c>
      <c r="K22">
        <f>C22+C23</f>
        <v>330</v>
      </c>
    </row>
    <row r="23" spans="1:8" ht="15">
      <c r="A23">
        <v>17.5</v>
      </c>
      <c r="B23">
        <v>288</v>
      </c>
      <c r="C23">
        <v>147</v>
      </c>
      <c r="D23">
        <f t="shared" si="0"/>
        <v>141</v>
      </c>
      <c r="F23">
        <f t="shared" si="1"/>
        <v>16.97056274847714</v>
      </c>
      <c r="G23">
        <f t="shared" si="2"/>
        <v>11.874342087037917</v>
      </c>
      <c r="H23">
        <f t="shared" si="3"/>
        <v>20.712315177207977</v>
      </c>
    </row>
    <row r="24" ht="15">
      <c r="A24" t="s">
        <v>92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3"/>
  <sheetViews>
    <sheetView tabSelected="1" zoomScalePageLayoutView="0" workbookViewId="0" topLeftCell="G1">
      <selection activeCell="K2" sqref="K2"/>
    </sheetView>
  </sheetViews>
  <sheetFormatPr defaultColWidth="9.140625" defaultRowHeight="15"/>
  <cols>
    <col min="1" max="1" width="8.00390625" style="0" customWidth="1"/>
    <col min="2" max="2" width="25.28125" style="0" customWidth="1"/>
    <col min="3" max="3" width="20.140625" style="4" customWidth="1"/>
    <col min="4" max="4" width="11.7109375" style="4" customWidth="1"/>
    <col min="6" max="6" width="20.28125" style="6" customWidth="1"/>
    <col min="7" max="7" width="15.7109375" style="6" customWidth="1"/>
    <col min="8" max="8" width="15.421875" style="6" customWidth="1"/>
    <col min="9" max="9" width="11.00390625" style="0" customWidth="1"/>
    <col min="10" max="10" width="28.00390625" style="0" customWidth="1"/>
    <col min="11" max="12" width="13.7109375" style="0" customWidth="1"/>
    <col min="13" max="13" width="20.140625" style="4" customWidth="1"/>
    <col min="14" max="14" width="11.8515625" style="4" customWidth="1"/>
    <col min="15" max="15" width="10.8515625" style="5" customWidth="1"/>
    <col min="16" max="17" width="16.140625" style="6" customWidth="1"/>
    <col min="18" max="18" width="13.00390625" style="6" customWidth="1"/>
    <col min="19" max="19" width="3.00390625" style="0" customWidth="1"/>
  </cols>
  <sheetData>
    <row r="1" spans="1:18" ht="15">
      <c r="A1" t="s">
        <v>116</v>
      </c>
      <c r="C1" s="4" t="s">
        <v>43</v>
      </c>
      <c r="D1" s="4" t="s">
        <v>42</v>
      </c>
      <c r="E1" t="s">
        <v>40</v>
      </c>
      <c r="F1" s="6" t="s">
        <v>41</v>
      </c>
      <c r="G1" s="6" t="s">
        <v>44</v>
      </c>
      <c r="H1" s="6" t="s">
        <v>50</v>
      </c>
      <c r="K1" t="s">
        <v>117</v>
      </c>
      <c r="M1" s="4" t="s">
        <v>43</v>
      </c>
      <c r="O1" s="5" t="s">
        <v>40</v>
      </c>
      <c r="P1" s="6" t="s">
        <v>41</v>
      </c>
      <c r="Q1" s="6" t="s">
        <v>44</v>
      </c>
      <c r="R1" s="6" t="s">
        <v>50</v>
      </c>
    </row>
    <row r="2" spans="1:19" ht="15.75">
      <c r="A2" s="2">
        <v>7136017</v>
      </c>
      <c r="B2">
        <v>136.387118055556</v>
      </c>
      <c r="C2" s="4">
        <v>1.60436805707804E-05</v>
      </c>
      <c r="D2" s="4">
        <v>5.93193421025208E-08</v>
      </c>
      <c r="E2" s="5">
        <v>7136017</v>
      </c>
      <c r="F2" s="6">
        <v>10767</v>
      </c>
      <c r="G2" s="6">
        <f>1/((C2*I2)/F2)</f>
        <v>671105358.4306228</v>
      </c>
      <c r="H2" s="6">
        <f>F2*D2/((C2^2)*I2)</f>
        <v>2481321.42546419</v>
      </c>
      <c r="I2">
        <v>1</v>
      </c>
      <c r="J2" t="s">
        <v>23</v>
      </c>
      <c r="K2">
        <v>7132001</v>
      </c>
      <c r="L2">
        <v>131.960277777778</v>
      </c>
      <c r="M2" s="4">
        <v>2.95654002261263E-05</v>
      </c>
      <c r="N2" s="4">
        <v>1.6504895680845E-07</v>
      </c>
      <c r="O2" s="5">
        <v>7132001</v>
      </c>
      <c r="P2" s="6">
        <v>4715</v>
      </c>
      <c r="Q2" s="6">
        <f>1/((M2*S2)/(P2))</f>
        <v>159476954.95200694</v>
      </c>
      <c r="R2" s="6">
        <f>P2*N2/((M2^2)*S2)</f>
        <v>890280.6946126567</v>
      </c>
      <c r="S2">
        <v>1</v>
      </c>
    </row>
    <row r="3" spans="1:19" ht="15.75">
      <c r="A3" s="2">
        <v>7136022</v>
      </c>
      <c r="B3">
        <v>136.41931712963</v>
      </c>
      <c r="C3" s="4">
        <v>1.58565977195272E-05</v>
      </c>
      <c r="D3" s="4">
        <v>5.86304394008422E-08</v>
      </c>
      <c r="E3" s="5">
        <v>7136022</v>
      </c>
      <c r="F3" s="6">
        <v>10738</v>
      </c>
      <c r="G3" s="6">
        <f aca="true" t="shared" si="0" ref="G3:G66">1/((C3*I3)/F3)</f>
        <v>677194451.7944281</v>
      </c>
      <c r="H3" s="6">
        <f aca="true" t="shared" si="1" ref="H3:H66">F3*D3/((C3^2)*I3)</f>
        <v>2503955.070993858</v>
      </c>
      <c r="I3">
        <v>1</v>
      </c>
      <c r="K3">
        <v>7132005</v>
      </c>
      <c r="L3">
        <v>131.980462962963</v>
      </c>
      <c r="M3" s="4">
        <v>2.96139359698682E-05</v>
      </c>
      <c r="N3" s="4">
        <v>1.86699438977633E-07</v>
      </c>
      <c r="O3" s="5">
        <v>7132005</v>
      </c>
      <c r="P3" s="6">
        <v>3239</v>
      </c>
      <c r="Q3" s="6">
        <f aca="true" t="shared" si="2" ref="Q3:Q66">1/((M3*S3)/(P3))</f>
        <v>109374181.2400635</v>
      </c>
      <c r="R3" s="6">
        <f aca="true" t="shared" si="3" ref="R3:R66">P3*N3/((M3^2)*S3)</f>
        <v>689543.5411535635</v>
      </c>
      <c r="S3">
        <v>1</v>
      </c>
    </row>
    <row r="4" spans="1:19" ht="15.75">
      <c r="A4" s="2">
        <v>7136023</v>
      </c>
      <c r="B4">
        <v>136.447997685185</v>
      </c>
      <c r="C4" s="4">
        <v>1.57760175164178E-05</v>
      </c>
      <c r="D4" s="4">
        <v>7.5538966106904E-08</v>
      </c>
      <c r="E4" s="5">
        <v>7136023</v>
      </c>
      <c r="F4" s="6">
        <v>6396</v>
      </c>
      <c r="G4" s="6">
        <f t="shared" si="0"/>
        <v>405425513.3365442</v>
      </c>
      <c r="H4" s="6">
        <f t="shared" si="1"/>
        <v>1941264.5858773973</v>
      </c>
      <c r="I4">
        <v>1</v>
      </c>
      <c r="K4">
        <v>7132006</v>
      </c>
      <c r="L4">
        <v>131.987256944444</v>
      </c>
      <c r="M4" s="4">
        <v>3.07569836445216E-05</v>
      </c>
      <c r="N4" s="4">
        <v>2.98396019910866E-07</v>
      </c>
      <c r="O4" s="5">
        <v>7132006</v>
      </c>
      <c r="P4" s="6">
        <v>2174</v>
      </c>
      <c r="Q4" s="6">
        <f t="shared" si="2"/>
        <v>70683134.11764716</v>
      </c>
      <c r="R4" s="6">
        <f t="shared" si="3"/>
        <v>685748.8412810812</v>
      </c>
      <c r="S4">
        <v>1</v>
      </c>
    </row>
    <row r="5" spans="1:19" ht="15.75">
      <c r="A5" s="2">
        <v>7136024</v>
      </c>
      <c r="B5">
        <v>136.463935185185</v>
      </c>
      <c r="C5" s="4">
        <v>1.53168185513199E-05</v>
      </c>
      <c r="D5" s="4">
        <v>1.34924036190154E-07</v>
      </c>
      <c r="E5" s="5">
        <v>7136024</v>
      </c>
      <c r="F5" s="6">
        <v>2032</v>
      </c>
      <c r="G5" s="6">
        <f t="shared" si="0"/>
        <v>132664625.69832401</v>
      </c>
      <c r="H5" s="6">
        <f t="shared" si="1"/>
        <v>1168626.937695977</v>
      </c>
      <c r="I5">
        <v>1</v>
      </c>
      <c r="K5">
        <v>7132007</v>
      </c>
      <c r="L5">
        <v>131.991724537037</v>
      </c>
      <c r="M5" s="4">
        <v>3.00911692590315E-05</v>
      </c>
      <c r="N5" s="4">
        <v>1.06869418663333E-07</v>
      </c>
      <c r="O5" s="5">
        <v>7132007</v>
      </c>
      <c r="P5" s="6">
        <v>10185</v>
      </c>
      <c r="Q5" s="6">
        <f t="shared" si="2"/>
        <v>338471393.7941476</v>
      </c>
      <c r="R5" s="6">
        <f t="shared" si="3"/>
        <v>1202088.253120704</v>
      </c>
      <c r="S5">
        <v>1</v>
      </c>
    </row>
    <row r="6" spans="1:19" ht="15.75">
      <c r="A6" s="2">
        <v>7136027</v>
      </c>
      <c r="B6">
        <v>136.476712962963</v>
      </c>
      <c r="C6" s="4">
        <v>1.49533957426107E-05</v>
      </c>
      <c r="D6" s="4">
        <v>1.02590751438891E-07</v>
      </c>
      <c r="E6" s="5">
        <v>7136027</v>
      </c>
      <c r="F6" s="6">
        <v>3654</v>
      </c>
      <c r="G6" s="6">
        <f t="shared" si="0"/>
        <v>244359211.97401893</v>
      </c>
      <c r="H6" s="6">
        <f t="shared" si="1"/>
        <v>1676475.0702072359</v>
      </c>
      <c r="I6">
        <v>1</v>
      </c>
      <c r="K6">
        <v>7132008</v>
      </c>
      <c r="L6">
        <v>132.010613425926</v>
      </c>
      <c r="M6" s="4">
        <v>2.94224032896741E-05</v>
      </c>
      <c r="N6" s="4">
        <v>2.64612170896296E-07</v>
      </c>
      <c r="O6" s="5">
        <v>7132008</v>
      </c>
      <c r="P6" s="6">
        <v>3162</v>
      </c>
      <c r="Q6" s="6">
        <f t="shared" si="2"/>
        <v>107469127.14331923</v>
      </c>
      <c r="R6" s="6">
        <f t="shared" si="3"/>
        <v>966530.1218851842</v>
      </c>
      <c r="S6">
        <v>1</v>
      </c>
    </row>
    <row r="7" spans="1:19" ht="15.75">
      <c r="A7" s="2">
        <v>7136031</v>
      </c>
      <c r="B7">
        <v>136.49818287037</v>
      </c>
      <c r="C7" s="4">
        <v>1.54972622190348E-05</v>
      </c>
      <c r="D7" s="4">
        <v>8.72016947161554E-08</v>
      </c>
      <c r="E7" s="5">
        <v>7136031</v>
      </c>
      <c r="F7" s="6">
        <v>4620</v>
      </c>
      <c r="G7" s="6">
        <f t="shared" si="0"/>
        <v>298117172.8723412</v>
      </c>
      <c r="H7" s="6">
        <f t="shared" si="1"/>
        <v>1677478.4043162644</v>
      </c>
      <c r="I7">
        <v>1</v>
      </c>
      <c r="K7">
        <v>7132009</v>
      </c>
      <c r="L7">
        <v>132.015208333333</v>
      </c>
      <c r="M7" s="4">
        <v>2.99997503330784E-05</v>
      </c>
      <c r="N7" s="4">
        <v>1.45870210695452E-07</v>
      </c>
      <c r="O7" s="5">
        <v>7132009</v>
      </c>
      <c r="P7" s="6">
        <v>5428</v>
      </c>
      <c r="Q7" s="6">
        <f t="shared" si="2"/>
        <v>180934839.11480972</v>
      </c>
      <c r="R7" s="6">
        <f t="shared" si="3"/>
        <v>879774.0918104737</v>
      </c>
      <c r="S7">
        <v>1</v>
      </c>
    </row>
    <row r="8" spans="1:19" ht="15.75">
      <c r="A8" s="2">
        <v>7136033</v>
      </c>
      <c r="B8">
        <v>136.51318287037</v>
      </c>
      <c r="C8" s="4">
        <v>1.52602454181934E-05</v>
      </c>
      <c r="D8" s="4">
        <v>5.43989043899693E-08</v>
      </c>
      <c r="E8" s="5">
        <v>7136033</v>
      </c>
      <c r="F8" s="6">
        <v>11447</v>
      </c>
      <c r="G8" s="6">
        <f t="shared" si="0"/>
        <v>750118997.84736</v>
      </c>
      <c r="H8" s="6">
        <f t="shared" si="1"/>
        <v>2673983.9712111885</v>
      </c>
      <c r="I8">
        <v>1</v>
      </c>
      <c r="K8">
        <v>7132010</v>
      </c>
      <c r="L8">
        <v>132.033599537037</v>
      </c>
      <c r="M8" s="4">
        <v>3.07028732809706E-05</v>
      </c>
      <c r="N8" s="4">
        <v>1.5699060528094E-07</v>
      </c>
      <c r="O8" s="5">
        <v>7132010</v>
      </c>
      <c r="P8" s="6">
        <v>5631</v>
      </c>
      <c r="Q8" s="6">
        <f t="shared" si="2"/>
        <v>183403030.3440704</v>
      </c>
      <c r="R8" s="6">
        <f t="shared" si="3"/>
        <v>937780.3986156443</v>
      </c>
      <c r="S8">
        <v>1</v>
      </c>
    </row>
    <row r="9" spans="1:19" ht="15.75">
      <c r="A9" s="2">
        <v>7136034</v>
      </c>
      <c r="B9">
        <v>136.543506944444</v>
      </c>
      <c r="C9" s="4">
        <v>1.54137457804819E-05</v>
      </c>
      <c r="D9" s="4">
        <v>5.51401751211262E-08</v>
      </c>
      <c r="E9" s="5">
        <v>7136034</v>
      </c>
      <c r="F9" s="6">
        <v>11439</v>
      </c>
      <c r="G9" s="6">
        <f t="shared" si="0"/>
        <v>742129795.2432148</v>
      </c>
      <c r="H9" s="6">
        <f t="shared" si="1"/>
        <v>2654848.9546346352</v>
      </c>
      <c r="I9">
        <v>1</v>
      </c>
      <c r="K9">
        <v>7132018</v>
      </c>
      <c r="L9">
        <v>132.061782407407</v>
      </c>
      <c r="M9" s="4">
        <v>3.05691549965231E-05</v>
      </c>
      <c r="N9" s="4">
        <v>7.81731174317125E-08</v>
      </c>
      <c r="O9" s="5">
        <v>7132018</v>
      </c>
      <c r="P9" s="6">
        <v>19658</v>
      </c>
      <c r="Q9" s="6">
        <f t="shared" si="2"/>
        <v>643066515.9778174</v>
      </c>
      <c r="R9" s="6">
        <f t="shared" si="3"/>
        <v>1644484.9154533008</v>
      </c>
      <c r="S9">
        <v>1</v>
      </c>
    </row>
    <row r="10" spans="1:19" ht="15.75">
      <c r="A10" s="2">
        <v>7136035</v>
      </c>
      <c r="B10">
        <v>136.576666666667</v>
      </c>
      <c r="C10" s="4">
        <v>1.54362306483596E-05</v>
      </c>
      <c r="D10" s="4">
        <v>5.36798645095209E-08</v>
      </c>
      <c r="E10" s="5">
        <v>7136035</v>
      </c>
      <c r="F10" s="6">
        <v>12138</v>
      </c>
      <c r="G10" s="6">
        <f t="shared" si="0"/>
        <v>786331862.7782942</v>
      </c>
      <c r="H10" s="6">
        <f t="shared" si="1"/>
        <v>2734488.0246359673</v>
      </c>
      <c r="I10">
        <v>1</v>
      </c>
      <c r="K10">
        <v>7132023</v>
      </c>
      <c r="L10">
        <v>132.102777777778</v>
      </c>
      <c r="M10" s="4">
        <v>3.01215955013362E-05</v>
      </c>
      <c r="N10" s="4">
        <v>9.44617088018151E-08</v>
      </c>
      <c r="O10" s="5">
        <v>7132023</v>
      </c>
      <c r="P10" s="6">
        <v>13075</v>
      </c>
      <c r="Q10" s="6">
        <f t="shared" si="2"/>
        <v>434073952.00629365</v>
      </c>
      <c r="R10" s="6">
        <f t="shared" si="3"/>
        <v>1361261.4660817904</v>
      </c>
      <c r="S10">
        <v>1</v>
      </c>
    </row>
    <row r="11" spans="1:19" ht="15.75">
      <c r="A11" s="2">
        <v>7136039</v>
      </c>
      <c r="B11">
        <v>136.621122685185</v>
      </c>
      <c r="C11" s="4">
        <v>1.52373384037777E-05</v>
      </c>
      <c r="D11" s="4">
        <v>8.11317344331338E-08</v>
      </c>
      <c r="E11" s="5">
        <v>7136039</v>
      </c>
      <c r="F11" s="6">
        <v>5169</v>
      </c>
      <c r="G11" s="6">
        <f t="shared" si="0"/>
        <v>339232473.74479</v>
      </c>
      <c r="H11" s="6">
        <f t="shared" si="1"/>
        <v>1806255.0191924495</v>
      </c>
      <c r="I11">
        <v>1</v>
      </c>
      <c r="K11">
        <v>7132025</v>
      </c>
      <c r="L11">
        <v>132.158391203704</v>
      </c>
      <c r="M11" s="4">
        <v>3.0372219732696E-05</v>
      </c>
      <c r="N11" s="4">
        <v>3.28674812201055E-07</v>
      </c>
      <c r="O11" s="5">
        <v>7132025</v>
      </c>
      <c r="P11" s="6">
        <v>2198</v>
      </c>
      <c r="Q11" s="6">
        <f t="shared" si="2"/>
        <v>72368763.93442626</v>
      </c>
      <c r="R11" s="6">
        <f t="shared" si="3"/>
        <v>783142.9544731099</v>
      </c>
      <c r="S11">
        <v>1</v>
      </c>
    </row>
    <row r="12" spans="1:19" ht="15.75">
      <c r="A12" s="2">
        <v>7136040</v>
      </c>
      <c r="B12">
        <v>136.6403125</v>
      </c>
      <c r="C12" s="4">
        <v>1.5562031298984E-05</v>
      </c>
      <c r="D12" s="4">
        <v>6.07414611876343E-08</v>
      </c>
      <c r="E12" s="5">
        <v>7136040</v>
      </c>
      <c r="F12" s="6">
        <v>9624</v>
      </c>
      <c r="G12" s="6">
        <f t="shared" si="0"/>
        <v>618428263.9650213</v>
      </c>
      <c r="H12" s="6">
        <f t="shared" si="1"/>
        <v>2413838.89231863</v>
      </c>
      <c r="I12">
        <v>1</v>
      </c>
      <c r="K12">
        <v>7132026</v>
      </c>
      <c r="L12">
        <v>132.162314814815</v>
      </c>
      <c r="M12" s="4">
        <v>3.02043546874643E-05</v>
      </c>
      <c r="N12" s="4">
        <v>2.32317060424797E-07</v>
      </c>
      <c r="O12" s="5">
        <v>7132026</v>
      </c>
      <c r="P12" s="6">
        <v>2173</v>
      </c>
      <c r="Q12" s="6">
        <f t="shared" si="2"/>
        <v>71943268.52815893</v>
      </c>
      <c r="R12" s="6">
        <f t="shared" si="3"/>
        <v>553352.2842899986</v>
      </c>
      <c r="S12">
        <v>1</v>
      </c>
    </row>
    <row r="13" spans="1:19" ht="15.75">
      <c r="A13" s="2">
        <v>7136041</v>
      </c>
      <c r="B13">
        <v>136.670023148148</v>
      </c>
      <c r="C13" s="4">
        <v>1.51192436459583E-05</v>
      </c>
      <c r="D13" s="4">
        <v>1.3279264435484E-07</v>
      </c>
      <c r="E13" s="5">
        <v>7136041</v>
      </c>
      <c r="F13" s="6">
        <v>1915</v>
      </c>
      <c r="G13" s="6">
        <f t="shared" si="0"/>
        <v>126659775.10799098</v>
      </c>
      <c r="H13" s="6">
        <f t="shared" si="1"/>
        <v>1112455.5476342016</v>
      </c>
      <c r="I13">
        <v>1</v>
      </c>
      <c r="J13" t="s">
        <v>24</v>
      </c>
      <c r="K13">
        <v>7132027</v>
      </c>
      <c r="L13">
        <v>132.167743055556</v>
      </c>
      <c r="M13" s="4">
        <v>3.05134934760083E-05</v>
      </c>
      <c r="N13" s="4">
        <v>1.44836152160292E-07</v>
      </c>
      <c r="O13" s="5">
        <v>7132027</v>
      </c>
      <c r="P13" s="6">
        <v>5697</v>
      </c>
      <c r="Q13" s="6">
        <f t="shared" si="2"/>
        <v>186704285.58038932</v>
      </c>
      <c r="R13" s="6">
        <f t="shared" si="3"/>
        <v>886215.481572495</v>
      </c>
      <c r="S13">
        <v>1</v>
      </c>
    </row>
    <row r="14" spans="1:19" ht="15.75">
      <c r="A14" s="2">
        <v>7136042</v>
      </c>
      <c r="B14">
        <v>136.677071759259</v>
      </c>
      <c r="C14" s="4">
        <v>1.54474150382484E-05</v>
      </c>
      <c r="D14" s="4">
        <v>9.24788829556926E-08</v>
      </c>
      <c r="E14" s="5">
        <v>7136042</v>
      </c>
      <c r="F14" s="6">
        <v>4098</v>
      </c>
      <c r="G14" s="6">
        <f t="shared" si="0"/>
        <v>265287104.01404977</v>
      </c>
      <c r="H14" s="6">
        <f t="shared" si="1"/>
        <v>1588191.6152977159</v>
      </c>
      <c r="I14">
        <v>1</v>
      </c>
      <c r="K14">
        <v>7132028</v>
      </c>
      <c r="L14">
        <v>132.179502314815</v>
      </c>
      <c r="M14" s="4">
        <v>3.02519686629353E-05</v>
      </c>
      <c r="N14" s="4">
        <v>1.4175430405648E-07</v>
      </c>
      <c r="O14" s="5">
        <v>7132028</v>
      </c>
      <c r="P14" s="6">
        <v>11723</v>
      </c>
      <c r="Q14" s="6">
        <f t="shared" si="2"/>
        <v>387511970.89407986</v>
      </c>
      <c r="R14" s="6">
        <f t="shared" si="3"/>
        <v>1815798.8446863382</v>
      </c>
      <c r="S14">
        <v>1</v>
      </c>
    </row>
    <row r="15" spans="1:19" ht="15.75">
      <c r="A15" s="2">
        <v>7136045</v>
      </c>
      <c r="B15">
        <v>136.698958333333</v>
      </c>
      <c r="C15" s="4">
        <v>1.59275275023299E-05</v>
      </c>
      <c r="D15" s="4">
        <v>1.30565622685121E-07</v>
      </c>
      <c r="E15" s="5">
        <v>7136045</v>
      </c>
      <c r="F15" s="6">
        <v>2184</v>
      </c>
      <c r="G15" s="6">
        <f t="shared" si="0"/>
        <v>137121094.26152435</v>
      </c>
      <c r="H15" s="6">
        <f t="shared" si="1"/>
        <v>1124047.7251037352</v>
      </c>
      <c r="I15">
        <v>1</v>
      </c>
      <c r="K15">
        <v>7132061</v>
      </c>
      <c r="L15">
        <v>132.648888888889</v>
      </c>
      <c r="M15" s="4">
        <v>1.94750185409872E-05</v>
      </c>
      <c r="N15" s="4">
        <v>1.22916684258824E-07</v>
      </c>
      <c r="O15" s="5">
        <v>7132061</v>
      </c>
      <c r="P15" s="6">
        <v>1572</v>
      </c>
      <c r="Q15" s="6">
        <f t="shared" si="2"/>
        <v>40359396.74952203</v>
      </c>
      <c r="R15" s="6">
        <f t="shared" si="3"/>
        <v>254728.54963896426</v>
      </c>
      <c r="S15">
        <v>2</v>
      </c>
    </row>
    <row r="16" spans="1:19" ht="15.75">
      <c r="A16" s="2">
        <v>7136073</v>
      </c>
      <c r="B16">
        <v>136.831215277778</v>
      </c>
      <c r="C16" s="4">
        <v>1.55273577955261E-05</v>
      </c>
      <c r="D16" s="4">
        <v>7.07701582882287E-08</v>
      </c>
      <c r="E16" s="5">
        <v>7136073</v>
      </c>
      <c r="F16" s="6">
        <v>7068</v>
      </c>
      <c r="G16" s="6">
        <f t="shared" si="0"/>
        <v>455196569.3761822</v>
      </c>
      <c r="H16" s="6">
        <f t="shared" si="1"/>
        <v>2074682.2280538299</v>
      </c>
      <c r="I16">
        <v>1</v>
      </c>
      <c r="K16">
        <v>7132062</v>
      </c>
      <c r="L16">
        <v>132.655949074074</v>
      </c>
      <c r="M16" s="4">
        <v>1.85259888565024E-05</v>
      </c>
      <c r="N16" s="4">
        <v>6.84290011378994E-08</v>
      </c>
      <c r="O16" s="5">
        <v>7132062</v>
      </c>
      <c r="P16" s="6">
        <v>4587</v>
      </c>
      <c r="Q16" s="6">
        <f t="shared" si="2"/>
        <v>123799059.67583528</v>
      </c>
      <c r="R16" s="6">
        <f t="shared" si="3"/>
        <v>457273.62037439813</v>
      </c>
      <c r="S16">
        <v>2</v>
      </c>
    </row>
    <row r="17" spans="1:19" ht="15.75">
      <c r="A17" s="2">
        <v>7136075</v>
      </c>
      <c r="B17">
        <v>136.856805555556</v>
      </c>
      <c r="C17" s="4">
        <v>1.50279776179057E-05</v>
      </c>
      <c r="D17" s="4">
        <v>1.3621229219423E-07</v>
      </c>
      <c r="E17" s="5">
        <v>7136075</v>
      </c>
      <c r="F17" s="6">
        <v>1777</v>
      </c>
      <c r="G17" s="6">
        <f t="shared" si="0"/>
        <v>118246117.0212764</v>
      </c>
      <c r="H17" s="6">
        <f t="shared" si="1"/>
        <v>1071772.5998835915</v>
      </c>
      <c r="I17">
        <v>1</v>
      </c>
      <c r="K17">
        <v>7132066</v>
      </c>
      <c r="L17">
        <v>132.691226851852</v>
      </c>
      <c r="M17" s="4">
        <v>1.89343276866655E-05</v>
      </c>
      <c r="N17" s="4">
        <v>4.34985122783776E-08</v>
      </c>
      <c r="O17" s="5">
        <v>7132066</v>
      </c>
      <c r="P17" s="6">
        <v>11861</v>
      </c>
      <c r="Q17" s="6">
        <f t="shared" si="2"/>
        <v>313214184.21297073</v>
      </c>
      <c r="R17" s="6">
        <f t="shared" si="3"/>
        <v>719558.2152803281</v>
      </c>
      <c r="S17">
        <v>2</v>
      </c>
    </row>
    <row r="18" spans="1:19" ht="15.75">
      <c r="A18" s="2">
        <v>7136076</v>
      </c>
      <c r="B18">
        <v>136.866296296296</v>
      </c>
      <c r="C18" s="4">
        <v>1.52479421667817E-05</v>
      </c>
      <c r="D18" s="4">
        <v>5.41316019030933E-08</v>
      </c>
      <c r="E18" s="5">
        <v>7136076</v>
      </c>
      <c r="F18" s="6">
        <v>11626</v>
      </c>
      <c r="G18" s="6">
        <f t="shared" si="0"/>
        <v>762463542.4790463</v>
      </c>
      <c r="H18" s="6">
        <f t="shared" si="1"/>
        <v>2706815.9424826405</v>
      </c>
      <c r="I18">
        <v>1</v>
      </c>
      <c r="K18">
        <v>7132068</v>
      </c>
      <c r="L18">
        <v>132.748553240741</v>
      </c>
      <c r="M18" s="4">
        <v>1.87119557668155E-05</v>
      </c>
      <c r="N18" s="4">
        <v>4.10505020819162E-08</v>
      </c>
      <c r="O18" s="5">
        <v>7132068</v>
      </c>
      <c r="P18" s="6">
        <v>13012</v>
      </c>
      <c r="Q18" s="6">
        <f t="shared" si="2"/>
        <v>347692142.98475367</v>
      </c>
      <c r="R18" s="6">
        <f t="shared" si="3"/>
        <v>762770.9907680367</v>
      </c>
      <c r="S18">
        <v>2</v>
      </c>
    </row>
    <row r="19" spans="1:19" ht="15.75">
      <c r="A19" s="2">
        <v>7136079</v>
      </c>
      <c r="B19">
        <v>136.908530092593</v>
      </c>
      <c r="C19" s="4">
        <v>1.51470643466877E-05</v>
      </c>
      <c r="D19" s="4">
        <v>9.20094685191799E-08</v>
      </c>
      <c r="E19" s="5">
        <v>7136079</v>
      </c>
      <c r="F19" s="6">
        <v>4651</v>
      </c>
      <c r="G19" s="6">
        <f t="shared" si="0"/>
        <v>307056198.71596193</v>
      </c>
      <c r="H19" s="6">
        <f t="shared" si="1"/>
        <v>1865185.0287777644</v>
      </c>
      <c r="I19">
        <v>1</v>
      </c>
      <c r="K19">
        <v>7132071</v>
      </c>
      <c r="L19">
        <v>132.821585648148</v>
      </c>
      <c r="M19" s="4">
        <v>1.83718594998935E-05</v>
      </c>
      <c r="N19" s="4">
        <v>5.93392072481868E-08</v>
      </c>
      <c r="O19" s="5">
        <v>7132071</v>
      </c>
      <c r="P19" s="6">
        <v>6004</v>
      </c>
      <c r="Q19" s="6">
        <f t="shared" si="2"/>
        <v>163402076.9654483</v>
      </c>
      <c r="R19" s="6">
        <f t="shared" si="3"/>
        <v>527771.8191723116</v>
      </c>
      <c r="S19">
        <v>2</v>
      </c>
    </row>
    <row r="20" spans="1:19" ht="15.75">
      <c r="A20" s="2">
        <v>7136080</v>
      </c>
      <c r="B20">
        <v>136.921574074074</v>
      </c>
      <c r="C20" s="4">
        <v>1.51387358958605E-05</v>
      </c>
      <c r="D20" s="4">
        <v>8.09447782633981E-08</v>
      </c>
      <c r="E20" s="5">
        <v>7136080</v>
      </c>
      <c r="F20" s="6">
        <v>5147</v>
      </c>
      <c r="G20" s="6">
        <f t="shared" si="0"/>
        <v>339988757.01420903</v>
      </c>
      <c r="H20" s="6">
        <f t="shared" si="1"/>
        <v>1817874.0112698958</v>
      </c>
      <c r="I20">
        <v>1</v>
      </c>
      <c r="K20">
        <v>7132072</v>
      </c>
      <c r="L20">
        <v>132.852141203704</v>
      </c>
      <c r="M20" s="4">
        <v>1.85950413223141E-05</v>
      </c>
      <c r="N20" s="4">
        <v>2.95529159784658E-07</v>
      </c>
      <c r="O20" s="5">
        <v>7132072</v>
      </c>
      <c r="P20" s="6">
        <v>397</v>
      </c>
      <c r="Q20" s="6">
        <f t="shared" si="2"/>
        <v>10674888.88888886</v>
      </c>
      <c r="R20" s="6">
        <f t="shared" si="3"/>
        <v>169654.95743976693</v>
      </c>
      <c r="S20">
        <v>2</v>
      </c>
    </row>
    <row r="21" spans="1:19" ht="15.75">
      <c r="A21" s="2">
        <v>7136084</v>
      </c>
      <c r="B21">
        <v>136.948796296296</v>
      </c>
      <c r="C21" s="4">
        <v>1.52703359854328E-05</v>
      </c>
      <c r="D21" s="4">
        <v>8.31599793551061E-08</v>
      </c>
      <c r="E21" s="5">
        <v>7136084</v>
      </c>
      <c r="F21" s="6">
        <v>4954</v>
      </c>
      <c r="G21" s="6">
        <f t="shared" si="0"/>
        <v>324419842.80672604</v>
      </c>
      <c r="H21" s="6">
        <f t="shared" si="1"/>
        <v>1766742.2285881978</v>
      </c>
      <c r="I21">
        <v>1</v>
      </c>
      <c r="K21">
        <v>7133004</v>
      </c>
      <c r="L21">
        <v>133.006319444444</v>
      </c>
      <c r="M21" s="4">
        <v>1.90269669168752E-05</v>
      </c>
      <c r="N21" s="4">
        <v>1.62633981692114E-07</v>
      </c>
      <c r="O21" s="5">
        <v>7133004</v>
      </c>
      <c r="P21" s="6">
        <v>1713</v>
      </c>
      <c r="Q21" s="6">
        <f t="shared" si="2"/>
        <v>45015056.984219685</v>
      </c>
      <c r="R21" s="6">
        <f t="shared" si="3"/>
        <v>384768.5227721717</v>
      </c>
      <c r="S21">
        <v>2</v>
      </c>
    </row>
    <row r="22" spans="1:19" ht="15.75">
      <c r="A22" s="2">
        <v>7137035</v>
      </c>
      <c r="B22">
        <v>137.930949074074</v>
      </c>
      <c r="C22" s="4">
        <v>1.54851783066603E-05</v>
      </c>
      <c r="D22" s="4">
        <v>7.16003646690278E-08</v>
      </c>
      <c r="E22" s="5">
        <v>7137035</v>
      </c>
      <c r="F22" s="6">
        <v>6842</v>
      </c>
      <c r="G22" s="6">
        <f t="shared" si="0"/>
        <v>441841860.9398382</v>
      </c>
      <c r="H22" s="6">
        <f t="shared" si="1"/>
        <v>2042988.31713984</v>
      </c>
      <c r="I22">
        <v>1</v>
      </c>
      <c r="K22">
        <v>7133008</v>
      </c>
      <c r="L22">
        <v>133.039178240741</v>
      </c>
      <c r="M22" s="4">
        <v>1.8806990881459E-05</v>
      </c>
      <c r="N22" s="4">
        <v>2.25933141660264E-07</v>
      </c>
      <c r="O22" s="5">
        <v>7133008</v>
      </c>
      <c r="P22" s="6">
        <v>497</v>
      </c>
      <c r="Q22" s="6">
        <f t="shared" si="2"/>
        <v>13213171.717171695</v>
      </c>
      <c r="R22" s="6">
        <f t="shared" si="3"/>
        <v>158733.1761988686</v>
      </c>
      <c r="S22">
        <v>2</v>
      </c>
    </row>
    <row r="23" spans="1:19" ht="15.75">
      <c r="A23" s="2">
        <v>7137036</v>
      </c>
      <c r="B23">
        <v>137.948078703704</v>
      </c>
      <c r="C23" s="4">
        <v>1.53407643261252E-05</v>
      </c>
      <c r="D23" s="4">
        <v>4.99942049804748E-08</v>
      </c>
      <c r="E23" s="5">
        <v>7137036</v>
      </c>
      <c r="F23" s="6">
        <v>13849</v>
      </c>
      <c r="G23" s="6">
        <f t="shared" si="0"/>
        <v>902758148.5242729</v>
      </c>
      <c r="H23" s="6">
        <f t="shared" si="1"/>
        <v>2942009.600411879</v>
      </c>
      <c r="I23">
        <v>1</v>
      </c>
      <c r="K23">
        <v>7133011</v>
      </c>
      <c r="L23">
        <v>133.049814814815</v>
      </c>
      <c r="M23" s="4">
        <v>1.82710980648017E-05</v>
      </c>
      <c r="N23" s="4">
        <v>4.67976485412785E-08</v>
      </c>
      <c r="O23" s="5">
        <v>7133011</v>
      </c>
      <c r="P23" s="6">
        <v>9549</v>
      </c>
      <c r="Q23" s="6">
        <f t="shared" si="2"/>
        <v>261314343.72835097</v>
      </c>
      <c r="R23" s="6">
        <f t="shared" si="3"/>
        <v>669302.784825644</v>
      </c>
      <c r="S23">
        <v>2</v>
      </c>
    </row>
    <row r="24" spans="1:19" ht="15.75">
      <c r="A24" s="2">
        <v>7138001</v>
      </c>
      <c r="B24">
        <v>137.980891203704</v>
      </c>
      <c r="C24" s="4">
        <v>1.53763315514552E-05</v>
      </c>
      <c r="D24" s="4">
        <v>5.20543134518168E-08</v>
      </c>
      <c r="E24" s="5">
        <v>7138001</v>
      </c>
      <c r="F24" s="6">
        <v>12804</v>
      </c>
      <c r="G24" s="6">
        <f t="shared" si="0"/>
        <v>832708371.1191337</v>
      </c>
      <c r="H24" s="6">
        <f t="shared" si="1"/>
        <v>2819011.9612818155</v>
      </c>
      <c r="I24">
        <v>1</v>
      </c>
      <c r="K24">
        <v>7133012</v>
      </c>
      <c r="L24">
        <v>133.089918981481</v>
      </c>
      <c r="M24" s="4">
        <v>1.82828045988311E-05</v>
      </c>
      <c r="N24" s="4">
        <v>6.5856551444218E-08</v>
      </c>
      <c r="O24" s="5">
        <v>7133012</v>
      </c>
      <c r="P24" s="6">
        <v>5517</v>
      </c>
      <c r="Q24" s="6">
        <f t="shared" si="2"/>
        <v>150879477.22070843</v>
      </c>
      <c r="R24" s="6">
        <f t="shared" si="3"/>
        <v>543483.4682911604</v>
      </c>
      <c r="S24">
        <v>2</v>
      </c>
    </row>
    <row r="25" spans="1:19" ht="15.75">
      <c r="A25" s="2">
        <v>7138002</v>
      </c>
      <c r="B25">
        <v>138.016736111111</v>
      </c>
      <c r="C25" s="4">
        <v>1.50990046138072E-05</v>
      </c>
      <c r="D25" s="4">
        <v>5.65648329855969E-08</v>
      </c>
      <c r="E25" s="5">
        <v>7138002</v>
      </c>
      <c r="F25" s="6">
        <v>10467</v>
      </c>
      <c r="G25" s="6">
        <f t="shared" si="0"/>
        <v>693224505.0397899</v>
      </c>
      <c r="H25" s="6">
        <f t="shared" si="1"/>
        <v>2597000.8852928937</v>
      </c>
      <c r="I25">
        <v>1</v>
      </c>
      <c r="K25">
        <v>7133016</v>
      </c>
      <c r="L25">
        <v>133.123842592593</v>
      </c>
      <c r="M25" s="4">
        <v>1.72877352564264E-05</v>
      </c>
      <c r="N25" s="4">
        <v>1.64778240846378E-07</v>
      </c>
      <c r="O25" s="5">
        <v>7133016</v>
      </c>
      <c r="P25" s="6">
        <v>618</v>
      </c>
      <c r="Q25" s="6">
        <f t="shared" si="2"/>
        <v>17873943.31395345</v>
      </c>
      <c r="R25" s="6">
        <f t="shared" si="3"/>
        <v>170365.68946567428</v>
      </c>
      <c r="S25">
        <v>2</v>
      </c>
    </row>
    <row r="26" spans="1:19" ht="15.75">
      <c r="A26" s="2">
        <v>7138003</v>
      </c>
      <c r="B26">
        <v>138.044074074074</v>
      </c>
      <c r="C26" s="4">
        <v>1.5462373281019E-05</v>
      </c>
      <c r="D26" s="4">
        <v>2.06641502792062E-07</v>
      </c>
      <c r="E26" s="5">
        <v>7138003</v>
      </c>
      <c r="F26" s="6">
        <v>1554</v>
      </c>
      <c r="G26" s="6">
        <f t="shared" si="0"/>
        <v>100502036.24999982</v>
      </c>
      <c r="H26" s="6">
        <f t="shared" si="1"/>
        <v>1343124.4626499931</v>
      </c>
      <c r="I26">
        <v>1</v>
      </c>
      <c r="J26" t="s">
        <v>26</v>
      </c>
      <c r="K26">
        <v>7133018</v>
      </c>
      <c r="L26">
        <v>133.135486111111</v>
      </c>
      <c r="M26" s="4">
        <v>1.84931787417735E-05</v>
      </c>
      <c r="N26" s="4">
        <v>4.61289894437704E-08</v>
      </c>
      <c r="O26" s="5">
        <v>7133018</v>
      </c>
      <c r="P26" s="6">
        <v>9989</v>
      </c>
      <c r="Q26" s="6">
        <f t="shared" si="2"/>
        <v>270072553.22299594</v>
      </c>
      <c r="R26" s="6">
        <f t="shared" si="3"/>
        <v>673663.1993143735</v>
      </c>
      <c r="S26">
        <v>2</v>
      </c>
    </row>
    <row r="27" spans="1:19" ht="15.75">
      <c r="A27" s="2">
        <v>7138004</v>
      </c>
      <c r="B27">
        <v>138.053842592593</v>
      </c>
      <c r="C27" s="4">
        <v>1.54838452710793E-05</v>
      </c>
      <c r="D27" s="4">
        <v>9.57996526004805E-08</v>
      </c>
      <c r="E27" s="5">
        <v>7138004</v>
      </c>
      <c r="F27" s="6">
        <v>3835</v>
      </c>
      <c r="G27" s="6">
        <f t="shared" si="0"/>
        <v>247677494.37299058</v>
      </c>
      <c r="H27" s="6">
        <f t="shared" si="1"/>
        <v>1532398.283662004</v>
      </c>
      <c r="I27">
        <v>1</v>
      </c>
      <c r="K27">
        <v>7133019</v>
      </c>
      <c r="L27">
        <v>133.179976851852</v>
      </c>
      <c r="M27" s="4">
        <v>1.86767983913236E-05</v>
      </c>
      <c r="N27" s="4">
        <v>6.90011018047942E-08</v>
      </c>
      <c r="O27" s="5">
        <v>7133019</v>
      </c>
      <c r="P27" s="6">
        <v>4591</v>
      </c>
      <c r="Q27" s="6">
        <f t="shared" si="2"/>
        <v>122906504.20397459</v>
      </c>
      <c r="R27" s="6">
        <f t="shared" si="3"/>
        <v>454075.9091231376</v>
      </c>
      <c r="S27">
        <v>2</v>
      </c>
    </row>
    <row r="28" spans="1:19" ht="15.75">
      <c r="A28" s="2">
        <v>7138008</v>
      </c>
      <c r="B28">
        <v>138.074421296296</v>
      </c>
      <c r="C28" s="4">
        <v>1.47546323797114E-05</v>
      </c>
      <c r="D28" s="4">
        <v>1.42113700994652E-07</v>
      </c>
      <c r="E28" s="5">
        <v>7138008</v>
      </c>
      <c r="F28" s="6">
        <v>1591</v>
      </c>
      <c r="G28" s="6">
        <f t="shared" si="0"/>
        <v>107830541.55844173</v>
      </c>
      <c r="H28" s="6">
        <f t="shared" si="1"/>
        <v>1038602.4501836844</v>
      </c>
      <c r="I28">
        <v>1</v>
      </c>
      <c r="K28">
        <v>7133022</v>
      </c>
      <c r="L28">
        <v>133.21494212963</v>
      </c>
      <c r="M28" s="4">
        <v>1.88368529250756E-05</v>
      </c>
      <c r="N28" s="4">
        <v>6.38773642577576E-08</v>
      </c>
      <c r="O28" s="5">
        <v>7133022</v>
      </c>
      <c r="P28" s="6">
        <v>5443</v>
      </c>
      <c r="Q28" s="6">
        <f t="shared" si="2"/>
        <v>144477424.69641212</v>
      </c>
      <c r="R28" s="6">
        <f t="shared" si="3"/>
        <v>489935.1882750032</v>
      </c>
      <c r="S28">
        <v>2</v>
      </c>
    </row>
    <row r="29" spans="1:19" ht="15.75">
      <c r="A29" s="2">
        <v>7138009</v>
      </c>
      <c r="B29">
        <v>138.081435185185</v>
      </c>
      <c r="C29" s="4">
        <v>1.47312175954076E-05</v>
      </c>
      <c r="D29" s="4">
        <v>9.27347264487796E-08</v>
      </c>
      <c r="E29" s="5">
        <v>7138009</v>
      </c>
      <c r="F29" s="6">
        <v>3708</v>
      </c>
      <c r="G29" s="6">
        <f t="shared" si="0"/>
        <v>251710354.28571463</v>
      </c>
      <c r="H29" s="6">
        <f t="shared" si="1"/>
        <v>1584545.927574107</v>
      </c>
      <c r="I29">
        <v>1</v>
      </c>
      <c r="K29">
        <v>7133025</v>
      </c>
      <c r="L29">
        <v>133.24693287037</v>
      </c>
      <c r="M29" s="4">
        <v>1.84840079101933E-05</v>
      </c>
      <c r="N29" s="4">
        <v>6.53833413576058E-08</v>
      </c>
      <c r="O29" s="5">
        <v>7133025</v>
      </c>
      <c r="P29" s="6">
        <v>5005</v>
      </c>
      <c r="Q29" s="6">
        <f t="shared" si="2"/>
        <v>135387304.10410377</v>
      </c>
      <c r="R29" s="6">
        <f t="shared" si="3"/>
        <v>478904.4866640088</v>
      </c>
      <c r="S29">
        <v>2</v>
      </c>
    </row>
    <row r="30" spans="1:19" ht="15.75">
      <c r="A30" s="2">
        <v>7138010</v>
      </c>
      <c r="B30">
        <v>138.095694444444</v>
      </c>
      <c r="C30" s="4">
        <v>1.533519608314E-05</v>
      </c>
      <c r="D30" s="4">
        <v>5.56294701306388E-08</v>
      </c>
      <c r="E30" s="5">
        <v>7138010</v>
      </c>
      <c r="F30" s="6">
        <v>11165</v>
      </c>
      <c r="G30" s="6">
        <f t="shared" si="0"/>
        <v>728063726.0501125</v>
      </c>
      <c r="H30" s="6">
        <f t="shared" si="1"/>
        <v>2641100.8429188123</v>
      </c>
      <c r="I30">
        <v>1</v>
      </c>
      <c r="K30">
        <v>7133035</v>
      </c>
      <c r="L30">
        <v>133.377696759259</v>
      </c>
      <c r="M30" s="4">
        <v>1.85217058986868E-05</v>
      </c>
      <c r="N30" s="4">
        <v>4.97346521511885E-08</v>
      </c>
      <c r="O30" s="5">
        <v>7133035</v>
      </c>
      <c r="P30" s="6">
        <v>8688</v>
      </c>
      <c r="Q30" s="6">
        <f t="shared" si="2"/>
        <v>234535632.0719892</v>
      </c>
      <c r="R30" s="6">
        <f t="shared" si="3"/>
        <v>629777.199895315</v>
      </c>
      <c r="S30">
        <v>2</v>
      </c>
    </row>
    <row r="31" spans="1:19" ht="15.75">
      <c r="A31" s="2">
        <v>7138011</v>
      </c>
      <c r="B31">
        <v>138.125821759259</v>
      </c>
      <c r="C31" s="4">
        <v>1.50962426237405E-05</v>
      </c>
      <c r="D31" s="4">
        <v>7.35583058467694E-08</v>
      </c>
      <c r="E31" s="5">
        <v>7138011</v>
      </c>
      <c r="F31" s="6">
        <v>6194</v>
      </c>
      <c r="G31" s="6">
        <f t="shared" si="0"/>
        <v>410300771.8131964</v>
      </c>
      <c r="H31" s="6">
        <f t="shared" si="1"/>
        <v>1999241.1631446397</v>
      </c>
      <c r="I31">
        <v>1</v>
      </c>
      <c r="K31">
        <v>7133036</v>
      </c>
      <c r="L31">
        <v>133.414375</v>
      </c>
      <c r="M31" s="4">
        <v>1.84563400668531E-05</v>
      </c>
      <c r="N31" s="4">
        <v>8.15281057495888E-08</v>
      </c>
      <c r="O31" s="5">
        <v>7133036</v>
      </c>
      <c r="P31" s="6">
        <v>3211</v>
      </c>
      <c r="Q31" s="6">
        <f t="shared" si="2"/>
        <v>86989077.69278798</v>
      </c>
      <c r="R31" s="6">
        <f t="shared" si="3"/>
        <v>384261.1644295546</v>
      </c>
      <c r="S31">
        <v>2</v>
      </c>
    </row>
    <row r="32" spans="1:19" ht="15.75">
      <c r="A32" s="2">
        <v>7138012</v>
      </c>
      <c r="B32">
        <v>138.14681712963</v>
      </c>
      <c r="C32" s="4">
        <v>1.53700288935122E-05</v>
      </c>
      <c r="D32" s="4">
        <v>6.85828765545646E-08</v>
      </c>
      <c r="E32" s="5">
        <v>7138012</v>
      </c>
      <c r="F32" s="6">
        <v>7371</v>
      </c>
      <c r="G32" s="6">
        <f t="shared" si="0"/>
        <v>479569690.536584</v>
      </c>
      <c r="H32" s="6">
        <f t="shared" si="1"/>
        <v>2139896.3601990696</v>
      </c>
      <c r="I32">
        <v>1</v>
      </c>
      <c r="K32">
        <v>7133037</v>
      </c>
      <c r="L32">
        <v>133.429537037037</v>
      </c>
      <c r="M32" s="4">
        <v>1.82039445232276E-05</v>
      </c>
      <c r="N32" s="4">
        <v>2.08797924422351E-07</v>
      </c>
      <c r="O32" s="5">
        <v>7133037</v>
      </c>
      <c r="P32" s="6">
        <v>544</v>
      </c>
      <c r="Q32" s="6">
        <f t="shared" si="2"/>
        <v>14941816.574585661</v>
      </c>
      <c r="R32" s="6">
        <f t="shared" si="3"/>
        <v>171381.5532612828</v>
      </c>
      <c r="S32">
        <v>2</v>
      </c>
    </row>
    <row r="33" spans="1:19" ht="15.75">
      <c r="A33" s="2">
        <v>7138017</v>
      </c>
      <c r="B33">
        <v>138.178368055556</v>
      </c>
      <c r="C33" s="4">
        <v>1.52854898104768E-05</v>
      </c>
      <c r="D33" s="4">
        <v>6.62232110439113E-08</v>
      </c>
      <c r="E33" s="5">
        <v>7138017</v>
      </c>
      <c r="F33" s="6">
        <v>7847</v>
      </c>
      <c r="G33" s="6">
        <f t="shared" si="0"/>
        <v>513362679.0697673</v>
      </c>
      <c r="H33" s="6">
        <f t="shared" si="1"/>
        <v>2224104.3930959553</v>
      </c>
      <c r="I33">
        <v>1</v>
      </c>
      <c r="K33">
        <v>7133039</v>
      </c>
      <c r="L33">
        <v>133.438333333333</v>
      </c>
      <c r="M33" s="4">
        <v>1.7941438706466E-05</v>
      </c>
      <c r="N33" s="4">
        <v>1.32383620693521E-07</v>
      </c>
      <c r="O33" s="5">
        <v>7133039</v>
      </c>
      <c r="P33" s="6">
        <v>1150</v>
      </c>
      <c r="Q33" s="6">
        <f t="shared" si="2"/>
        <v>32048711.89024395</v>
      </c>
      <c r="R33" s="6">
        <f t="shared" si="3"/>
        <v>236476.2708279875</v>
      </c>
      <c r="S33">
        <v>2</v>
      </c>
    </row>
    <row r="34" spans="1:19" ht="15.75">
      <c r="A34" s="2">
        <v>7138029</v>
      </c>
      <c r="B34">
        <v>138.382731481481</v>
      </c>
      <c r="C34" s="4">
        <v>1.51696202295766E-05</v>
      </c>
      <c r="D34" s="4">
        <v>5.61683300013781E-08</v>
      </c>
      <c r="E34" s="5">
        <v>7138029</v>
      </c>
      <c r="F34" s="6">
        <v>10575</v>
      </c>
      <c r="G34" s="6">
        <f t="shared" si="0"/>
        <v>697116990.4030721</v>
      </c>
      <c r="H34" s="6">
        <f t="shared" si="1"/>
        <v>2581204.8405921212</v>
      </c>
      <c r="I34">
        <v>1</v>
      </c>
      <c r="K34">
        <v>7133041</v>
      </c>
      <c r="L34">
        <v>133.449756944444</v>
      </c>
      <c r="M34" s="4">
        <v>1.83236544507178E-05</v>
      </c>
      <c r="N34" s="4">
        <v>5.54862434395087E-08</v>
      </c>
      <c r="O34" s="5">
        <v>7133041</v>
      </c>
      <c r="P34" s="6">
        <v>6832</v>
      </c>
      <c r="Q34" s="6">
        <f t="shared" si="2"/>
        <v>186425694.1314555</v>
      </c>
      <c r="R34" s="6">
        <f t="shared" si="3"/>
        <v>564519.5654490262</v>
      </c>
      <c r="S34">
        <v>2</v>
      </c>
    </row>
    <row r="35" spans="1:19" ht="15.75">
      <c r="A35" s="2">
        <v>7138032</v>
      </c>
      <c r="B35">
        <v>138.419502314815</v>
      </c>
      <c r="C35" s="4">
        <v>1.4925974360413E-05</v>
      </c>
      <c r="D35" s="4">
        <v>5.05601374343627E-08</v>
      </c>
      <c r="E35" s="5">
        <v>7138032</v>
      </c>
      <c r="F35" s="6">
        <v>12458</v>
      </c>
      <c r="G35" s="6">
        <f t="shared" si="0"/>
        <v>834652378.409639</v>
      </c>
      <c r="H35" s="6">
        <f t="shared" si="1"/>
        <v>2827295.4209430506</v>
      </c>
      <c r="I35">
        <v>1</v>
      </c>
      <c r="K35">
        <v>7133043</v>
      </c>
      <c r="L35">
        <v>133.483194444444</v>
      </c>
      <c r="M35" s="4">
        <v>1.84417279144131E-05</v>
      </c>
      <c r="N35" s="4">
        <v>7.69367241318674E-08</v>
      </c>
      <c r="O35" s="5">
        <v>7133043</v>
      </c>
      <c r="P35" s="6">
        <v>3598</v>
      </c>
      <c r="Q35" s="6">
        <f t="shared" si="2"/>
        <v>97550511.98830423</v>
      </c>
      <c r="R35" s="6">
        <f t="shared" si="3"/>
        <v>406969.2853401712</v>
      </c>
      <c r="S35">
        <v>2</v>
      </c>
    </row>
    <row r="36" spans="1:19" ht="15.75">
      <c r="A36" s="2">
        <v>7138034</v>
      </c>
      <c r="B36">
        <v>138.464606481481</v>
      </c>
      <c r="C36" s="4">
        <v>1.45027447641549E-05</v>
      </c>
      <c r="D36" s="4">
        <v>1.16578293015867E-07</v>
      </c>
      <c r="E36" s="5">
        <v>7138034</v>
      </c>
      <c r="F36" s="6">
        <v>2274</v>
      </c>
      <c r="G36" s="6">
        <f t="shared" si="0"/>
        <v>156797905.29172358</v>
      </c>
      <c r="H36" s="6">
        <f t="shared" si="1"/>
        <v>1260398.1139178434</v>
      </c>
      <c r="I36">
        <v>1</v>
      </c>
      <c r="K36">
        <v>7133044</v>
      </c>
      <c r="L36">
        <v>133.503946759259</v>
      </c>
      <c r="M36" s="4">
        <v>1.85070060377236E-05</v>
      </c>
      <c r="N36" s="4">
        <v>6.13579887481255E-08</v>
      </c>
      <c r="O36" s="5">
        <v>7133044</v>
      </c>
      <c r="P36" s="6">
        <v>5700</v>
      </c>
      <c r="Q36" s="6">
        <f t="shared" si="2"/>
        <v>153995735.13893747</v>
      </c>
      <c r="R36" s="6">
        <f t="shared" si="3"/>
        <v>510556.30309160857</v>
      </c>
      <c r="S36">
        <v>2</v>
      </c>
    </row>
    <row r="37" spans="1:19" ht="15.75">
      <c r="A37" s="2">
        <v>7138043</v>
      </c>
      <c r="B37">
        <v>138.515324074074</v>
      </c>
      <c r="C37" s="4">
        <v>1.50475638300157E-05</v>
      </c>
      <c r="D37" s="4">
        <v>1.16034908103594E-07</v>
      </c>
      <c r="E37" s="5">
        <v>7138043</v>
      </c>
      <c r="F37" s="6">
        <v>2882</v>
      </c>
      <c r="G37" s="6">
        <f t="shared" si="0"/>
        <v>191526019.26507285</v>
      </c>
      <c r="H37" s="6">
        <f t="shared" si="1"/>
        <v>1476897.1440107666</v>
      </c>
      <c r="I37">
        <v>1</v>
      </c>
      <c r="K37">
        <v>7133045</v>
      </c>
      <c r="L37">
        <v>133.534236111111</v>
      </c>
      <c r="M37" s="4">
        <v>1.84259802821965E-05</v>
      </c>
      <c r="N37" s="4">
        <v>6.05329961594435E-08</v>
      </c>
      <c r="O37" s="5">
        <v>7133045</v>
      </c>
      <c r="P37" s="6">
        <v>5806</v>
      </c>
      <c r="Q37" s="6">
        <f t="shared" si="2"/>
        <v>157549283.97513422</v>
      </c>
      <c r="R37" s="6">
        <f t="shared" si="3"/>
        <v>517580.6147477874</v>
      </c>
      <c r="S37">
        <v>2</v>
      </c>
    </row>
    <row r="38" spans="1:19" ht="15.75">
      <c r="A38" s="2">
        <v>7139018</v>
      </c>
      <c r="B38">
        <v>139.484664351852</v>
      </c>
      <c r="C38" s="4">
        <v>1.57248369184323E-05</v>
      </c>
      <c r="D38" s="4">
        <v>9.84314517653382E-08</v>
      </c>
      <c r="E38" s="5">
        <v>7139018</v>
      </c>
      <c r="F38" s="6">
        <v>5556</v>
      </c>
      <c r="G38" s="6">
        <f t="shared" si="0"/>
        <v>353326398.79319715</v>
      </c>
      <c r="H38" s="6">
        <f t="shared" si="1"/>
        <v>2211687.8261209023</v>
      </c>
      <c r="I38">
        <v>1</v>
      </c>
      <c r="K38">
        <v>7133046</v>
      </c>
      <c r="L38">
        <v>133.563298611111</v>
      </c>
      <c r="M38" s="4">
        <v>1.84241604257823E-05</v>
      </c>
      <c r="N38" s="4">
        <v>5.76970866493132E-08</v>
      </c>
      <c r="O38" s="5">
        <v>7133046</v>
      </c>
      <c r="P38" s="6">
        <v>6392</v>
      </c>
      <c r="Q38" s="6">
        <f t="shared" si="2"/>
        <v>173467877.29483724</v>
      </c>
      <c r="R38" s="6">
        <f t="shared" si="3"/>
        <v>543231.8714044025</v>
      </c>
      <c r="S38">
        <v>2</v>
      </c>
    </row>
    <row r="39" spans="1:19" ht="15.75">
      <c r="A39" s="2">
        <v>7139019</v>
      </c>
      <c r="B39">
        <v>139.49880787037</v>
      </c>
      <c r="C39" s="4">
        <v>1.58755281013334E-05</v>
      </c>
      <c r="D39" s="4">
        <v>7.1638121269288E-08</v>
      </c>
      <c r="E39" s="5">
        <v>7139019</v>
      </c>
      <c r="F39" s="6">
        <v>12280</v>
      </c>
      <c r="G39" s="6">
        <f t="shared" si="0"/>
        <v>773517575.0763586</v>
      </c>
      <c r="H39" s="6">
        <f t="shared" si="1"/>
        <v>3490488.34744537</v>
      </c>
      <c r="I39">
        <v>1</v>
      </c>
      <c r="J39" t="s">
        <v>25</v>
      </c>
      <c r="K39">
        <v>7133047</v>
      </c>
      <c r="L39">
        <v>133.59443287037</v>
      </c>
      <c r="M39" s="4">
        <v>1.83982659263201E-05</v>
      </c>
      <c r="N39" s="4">
        <v>1.1459708176957E-07</v>
      </c>
      <c r="O39" s="5">
        <v>7133047</v>
      </c>
      <c r="P39" s="6">
        <v>1615</v>
      </c>
      <c r="Q39" s="6">
        <f t="shared" si="2"/>
        <v>43890005.89695851</v>
      </c>
      <c r="R39" s="6">
        <f t="shared" si="3"/>
        <v>273377.2092860854</v>
      </c>
      <c r="S39">
        <v>2</v>
      </c>
    </row>
    <row r="40" spans="1:19" ht="15.75">
      <c r="A40" s="2">
        <v>7139025</v>
      </c>
      <c r="B40">
        <v>139.543472222222</v>
      </c>
      <c r="C40" s="4">
        <v>1.60685835233819E-05</v>
      </c>
      <c r="D40" s="4">
        <v>1.05179955317092E-07</v>
      </c>
      <c r="E40" s="5">
        <v>7139025</v>
      </c>
      <c r="F40" s="6">
        <v>5807</v>
      </c>
      <c r="G40" s="6">
        <f t="shared" si="0"/>
        <v>361388419.30591154</v>
      </c>
      <c r="H40" s="6">
        <f t="shared" si="1"/>
        <v>2365536.311237363</v>
      </c>
      <c r="I40">
        <v>1</v>
      </c>
      <c r="K40">
        <v>7133049</v>
      </c>
      <c r="L40">
        <v>133.610844907407</v>
      </c>
      <c r="M40" s="4">
        <v>1.80717916348049E-05</v>
      </c>
      <c r="N40" s="4">
        <v>4.56309150567849E-08</v>
      </c>
      <c r="O40" s="5">
        <v>7133049</v>
      </c>
      <c r="P40" s="6">
        <v>19652</v>
      </c>
      <c r="Q40" s="6">
        <f t="shared" si="2"/>
        <v>1087440603.407121</v>
      </c>
      <c r="R40" s="6">
        <f t="shared" si="3"/>
        <v>2745765.9321283423</v>
      </c>
      <c r="S40">
        <v>1</v>
      </c>
    </row>
    <row r="41" spans="1:19" ht="15.75">
      <c r="A41" s="2">
        <v>7139031</v>
      </c>
      <c r="B41">
        <v>139.567418981481</v>
      </c>
      <c r="C41" s="4">
        <v>1.51053522284281E-05</v>
      </c>
      <c r="D41" s="4">
        <v>1.30445583115851E-07</v>
      </c>
      <c r="E41" s="5">
        <v>7139031</v>
      </c>
      <c r="F41" s="6">
        <v>3374</v>
      </c>
      <c r="G41" s="6">
        <f t="shared" si="0"/>
        <v>223364536.5548094</v>
      </c>
      <c r="H41" s="6">
        <f t="shared" si="1"/>
        <v>1928913.459128651</v>
      </c>
      <c r="I41">
        <v>1</v>
      </c>
      <c r="K41">
        <v>7133050</v>
      </c>
      <c r="L41">
        <v>133.66380787037</v>
      </c>
      <c r="M41" s="4">
        <v>1.86954259329599E-05</v>
      </c>
      <c r="N41" s="4">
        <v>6.53891990547849E-08</v>
      </c>
      <c r="O41" s="5">
        <v>7133050</v>
      </c>
      <c r="P41" s="6">
        <v>10230</v>
      </c>
      <c r="Q41" s="6">
        <f t="shared" si="2"/>
        <v>547192668.2325319</v>
      </c>
      <c r="R41" s="6">
        <f t="shared" si="3"/>
        <v>1913863.3392296862</v>
      </c>
      <c r="S41">
        <v>1</v>
      </c>
    </row>
    <row r="42" spans="1:19" ht="15.75">
      <c r="A42" s="2">
        <v>7139032</v>
      </c>
      <c r="B42">
        <v>139.57912037037</v>
      </c>
      <c r="C42" s="4">
        <v>1.53605488333522E-05</v>
      </c>
      <c r="D42" s="4">
        <v>1.73666769838911E-07</v>
      </c>
      <c r="E42" s="5">
        <v>7139032</v>
      </c>
      <c r="F42" s="6">
        <v>4688</v>
      </c>
      <c r="G42" s="6">
        <f t="shared" si="0"/>
        <v>305197428.2208585</v>
      </c>
      <c r="H42" s="6">
        <f t="shared" si="1"/>
        <v>3450570.164991454</v>
      </c>
      <c r="I42">
        <v>1</v>
      </c>
      <c r="K42">
        <v>7133052</v>
      </c>
      <c r="L42">
        <v>133.703344907407</v>
      </c>
      <c r="M42" s="4">
        <v>1.59862697731314E-05</v>
      </c>
      <c r="N42" s="4">
        <v>5.1953742170867E-08</v>
      </c>
      <c r="O42" s="5">
        <v>7133052</v>
      </c>
      <c r="P42" s="6">
        <v>12122</v>
      </c>
      <c r="Q42" s="6">
        <f t="shared" si="2"/>
        <v>758275706.0920994</v>
      </c>
      <c r="R42" s="6">
        <f t="shared" si="3"/>
        <v>2464318.5113111157</v>
      </c>
      <c r="S42">
        <v>1</v>
      </c>
    </row>
    <row r="43" spans="1:19" ht="15.75">
      <c r="A43" s="2">
        <v>7139033</v>
      </c>
      <c r="B43">
        <v>139.589166666667</v>
      </c>
      <c r="C43" s="4">
        <v>1.49540899912371E-05</v>
      </c>
      <c r="D43" s="4">
        <v>4.5128965165044E-07</v>
      </c>
      <c r="E43" s="5">
        <v>7139033</v>
      </c>
      <c r="F43" s="6">
        <v>16916</v>
      </c>
      <c r="G43" s="6">
        <f t="shared" si="0"/>
        <v>1131195546.4968147</v>
      </c>
      <c r="H43" s="6">
        <f t="shared" si="1"/>
        <v>34137606.79695128</v>
      </c>
      <c r="I43">
        <v>1</v>
      </c>
      <c r="K43">
        <v>7133054</v>
      </c>
      <c r="L43">
        <v>133.745810185185</v>
      </c>
      <c r="M43" s="4">
        <v>1.52672668007159E-05</v>
      </c>
      <c r="N43" s="4">
        <v>1.74393472552463E-07</v>
      </c>
      <c r="O43" s="5">
        <v>7133054</v>
      </c>
      <c r="P43" s="6">
        <v>1573</v>
      </c>
      <c r="Q43" s="6">
        <f t="shared" si="2"/>
        <v>103030884.34442241</v>
      </c>
      <c r="R43" s="6">
        <f t="shared" si="3"/>
        <v>1176891.3149623142</v>
      </c>
      <c r="S43">
        <v>1</v>
      </c>
    </row>
    <row r="44" spans="1:19" ht="15.75">
      <c r="A44" s="2">
        <v>7139034</v>
      </c>
      <c r="B44">
        <v>139.621909722222</v>
      </c>
      <c r="C44" s="4">
        <v>1.80288461538462E-05</v>
      </c>
      <c r="D44" s="4">
        <v>1.24705566299188E-06</v>
      </c>
      <c r="E44" s="5">
        <v>7139034</v>
      </c>
      <c r="F44" s="6">
        <v>18014</v>
      </c>
      <c r="G44" s="6">
        <f t="shared" si="0"/>
        <v>999176533.3333308</v>
      </c>
      <c r="H44" s="6">
        <f t="shared" si="1"/>
        <v>69113061.56750928</v>
      </c>
      <c r="I44">
        <v>1</v>
      </c>
      <c r="K44">
        <v>7133064</v>
      </c>
      <c r="L44">
        <v>133.904583333333</v>
      </c>
      <c r="M44" s="4">
        <v>1.57871706101647E-05</v>
      </c>
      <c r="N44" s="4">
        <v>1.42358573243239E-07</v>
      </c>
      <c r="O44" s="5">
        <v>7133064</v>
      </c>
      <c r="P44" s="6">
        <v>1807</v>
      </c>
      <c r="Q44" s="6">
        <f t="shared" si="2"/>
        <v>114460028.62834382</v>
      </c>
      <c r="R44" s="6">
        <f t="shared" si="3"/>
        <v>1032127.0841540191</v>
      </c>
      <c r="S44">
        <v>1</v>
      </c>
    </row>
    <row r="45" spans="1:19" ht="15.75">
      <c r="A45" s="2">
        <v>7139035</v>
      </c>
      <c r="B45">
        <v>139.657199074074</v>
      </c>
      <c r="C45" s="4">
        <v>1.58385093167702E-05</v>
      </c>
      <c r="D45" s="4">
        <v>8.39429262210303E-07</v>
      </c>
      <c r="E45" s="5">
        <v>7139035</v>
      </c>
      <c r="F45" s="6">
        <v>11027</v>
      </c>
      <c r="G45" s="6">
        <f t="shared" si="0"/>
        <v>696214509.803921</v>
      </c>
      <c r="H45" s="6">
        <f t="shared" si="1"/>
        <v>36898853.333754845</v>
      </c>
      <c r="I45">
        <v>1</v>
      </c>
      <c r="K45">
        <v>7133065</v>
      </c>
      <c r="L45">
        <v>133.910543981481</v>
      </c>
      <c r="M45" s="4">
        <v>1.63319295972357E-05</v>
      </c>
      <c r="N45" s="4">
        <v>6.83398576606443E-08</v>
      </c>
      <c r="O45" s="5">
        <v>7133065</v>
      </c>
      <c r="P45" s="6">
        <v>7314</v>
      </c>
      <c r="Q45" s="6">
        <f t="shared" si="2"/>
        <v>447834406.61157084</v>
      </c>
      <c r="R45" s="6">
        <f t="shared" si="3"/>
        <v>1873932.863913029</v>
      </c>
      <c r="S45">
        <v>1</v>
      </c>
    </row>
    <row r="46" spans="1:19" ht="15.75">
      <c r="A46" s="2">
        <v>7139036</v>
      </c>
      <c r="B46">
        <v>139.680648148148</v>
      </c>
      <c r="C46" s="4">
        <v>1.78298522669384E-05</v>
      </c>
      <c r="D46" s="4">
        <v>1.27679389143249E-06</v>
      </c>
      <c r="E46" s="5">
        <v>7139036</v>
      </c>
      <c r="F46" s="6">
        <v>4511</v>
      </c>
      <c r="G46" s="6">
        <f t="shared" si="0"/>
        <v>253002657.14285654</v>
      </c>
      <c r="H46" s="6">
        <f t="shared" si="1"/>
        <v>18117494.319074154</v>
      </c>
      <c r="I46">
        <v>1</v>
      </c>
      <c r="K46">
        <v>7133066</v>
      </c>
      <c r="L46">
        <v>133.929895833333</v>
      </c>
      <c r="M46" s="4">
        <v>1.65881153403977E-05</v>
      </c>
      <c r="N46" s="4">
        <v>6.70403295621933E-08</v>
      </c>
      <c r="O46" s="5">
        <v>7133066</v>
      </c>
      <c r="P46" s="6">
        <v>7849</v>
      </c>
      <c r="Q46" s="6">
        <f t="shared" si="2"/>
        <v>473170088.27910775</v>
      </c>
      <c r="R46" s="6">
        <f t="shared" si="3"/>
        <v>1912301.5488053001</v>
      </c>
      <c r="S46">
        <v>1</v>
      </c>
    </row>
    <row r="47" spans="1:19" ht="15.75">
      <c r="A47" s="2">
        <v>7139037</v>
      </c>
      <c r="B47">
        <v>139.693877314815</v>
      </c>
      <c r="C47" s="4">
        <v>2.30739648762979E-05</v>
      </c>
      <c r="D47" s="4">
        <v>2.06370821736123E-06</v>
      </c>
      <c r="E47" s="5">
        <v>7139037</v>
      </c>
      <c r="F47" s="6">
        <v>13777</v>
      </c>
      <c r="G47" s="6">
        <f t="shared" si="0"/>
        <v>597079872.2222226</v>
      </c>
      <c r="H47" s="6">
        <f t="shared" si="1"/>
        <v>53402119.892786026</v>
      </c>
      <c r="I47">
        <v>1</v>
      </c>
      <c r="K47">
        <v>7133068</v>
      </c>
      <c r="L47">
        <v>133.958298611111</v>
      </c>
      <c r="M47" s="4">
        <v>1.6667248928638E-05</v>
      </c>
      <c r="N47" s="4">
        <v>6.58213721847041E-08</v>
      </c>
      <c r="O47" s="5">
        <v>7133068</v>
      </c>
      <c r="P47" s="6">
        <v>8218</v>
      </c>
      <c r="Q47" s="6">
        <f t="shared" si="2"/>
        <v>493062774.49781585</v>
      </c>
      <c r="R47" s="6">
        <f t="shared" si="3"/>
        <v>1947176.0774437308</v>
      </c>
      <c r="S47">
        <v>1</v>
      </c>
    </row>
    <row r="48" spans="1:19" ht="15.75">
      <c r="A48" s="2">
        <v>7139040</v>
      </c>
      <c r="B48">
        <v>139.732638888889</v>
      </c>
      <c r="C48" s="4">
        <v>2.18514104092173E-05</v>
      </c>
      <c r="D48" s="4">
        <v>1.90908999889983E-06</v>
      </c>
      <c r="E48" s="5">
        <v>7139040</v>
      </c>
      <c r="F48" s="6">
        <v>1258</v>
      </c>
      <c r="G48" s="6">
        <f t="shared" si="0"/>
        <v>57570654.54545461</v>
      </c>
      <c r="H48" s="6">
        <f t="shared" si="1"/>
        <v>5029769.647110905</v>
      </c>
      <c r="I48">
        <v>1</v>
      </c>
      <c r="K48">
        <v>7134001</v>
      </c>
      <c r="L48">
        <v>133.977465277778</v>
      </c>
      <c r="M48" s="4">
        <v>1.64765795900973E-05</v>
      </c>
      <c r="N48" s="4">
        <v>4.9780047807474E-08</v>
      </c>
      <c r="O48" s="5">
        <v>7134001</v>
      </c>
      <c r="P48" s="6">
        <v>14030</v>
      </c>
      <c r="Q48" s="6">
        <f t="shared" si="2"/>
        <v>851511681.9775062</v>
      </c>
      <c r="R48" s="6">
        <f t="shared" si="3"/>
        <v>2572639.060532863</v>
      </c>
      <c r="S48">
        <v>1</v>
      </c>
    </row>
    <row r="49" spans="1:19" ht="15.75">
      <c r="A49" s="2">
        <v>7139043</v>
      </c>
      <c r="B49">
        <v>139.748101851852</v>
      </c>
      <c r="C49" s="4">
        <v>1.64222927105098E-05</v>
      </c>
      <c r="D49" s="4">
        <v>8.42261622196434E-08</v>
      </c>
      <c r="E49" s="5">
        <v>7139043</v>
      </c>
      <c r="F49" s="6">
        <v>8088</v>
      </c>
      <c r="G49" s="6">
        <f t="shared" si="0"/>
        <v>492501269.01123315</v>
      </c>
      <c r="H49" s="6">
        <f t="shared" si="1"/>
        <v>2525925.7345092483</v>
      </c>
      <c r="I49">
        <v>1</v>
      </c>
      <c r="K49">
        <v>7134005</v>
      </c>
      <c r="L49">
        <v>134.017662037037</v>
      </c>
      <c r="M49" s="4">
        <v>1.63664351234236E-05</v>
      </c>
      <c r="N49" s="4">
        <v>4.48462509179574E-08</v>
      </c>
      <c r="O49" s="5">
        <v>7134005</v>
      </c>
      <c r="P49" s="6">
        <v>17032</v>
      </c>
      <c r="Q49" s="6">
        <f t="shared" si="2"/>
        <v>1040666453.724174</v>
      </c>
      <c r="R49" s="6">
        <f t="shared" si="3"/>
        <v>2851567.1588629126</v>
      </c>
      <c r="S49">
        <v>1</v>
      </c>
    </row>
    <row r="50" spans="1:19" ht="15.75">
      <c r="A50" s="2">
        <v>7140007</v>
      </c>
      <c r="B50">
        <v>140.092337962963</v>
      </c>
      <c r="C50" s="4">
        <v>1.52756726032588E-05</v>
      </c>
      <c r="D50" s="4">
        <v>1.03766590508068E-07</v>
      </c>
      <c r="E50" s="5">
        <v>7140007</v>
      </c>
      <c r="F50" s="6">
        <v>3170</v>
      </c>
      <c r="G50" s="6">
        <f t="shared" si="0"/>
        <v>207519503.87596914</v>
      </c>
      <c r="H50" s="6">
        <f t="shared" si="1"/>
        <v>1409665.6782589923</v>
      </c>
      <c r="I50">
        <v>1</v>
      </c>
      <c r="K50">
        <v>7134006</v>
      </c>
      <c r="L50">
        <v>134.058912037037</v>
      </c>
      <c r="M50" s="4">
        <v>1.63713438549091E-05</v>
      </c>
      <c r="N50" s="4">
        <v>4.43420046499933E-08</v>
      </c>
      <c r="O50" s="5">
        <v>7134006</v>
      </c>
      <c r="P50" s="6">
        <v>17503</v>
      </c>
      <c r="Q50" s="6">
        <f t="shared" si="2"/>
        <v>1069124205.9980042</v>
      </c>
      <c r="R50" s="6">
        <f t="shared" si="3"/>
        <v>2895737.267137568</v>
      </c>
      <c r="S50">
        <v>1</v>
      </c>
    </row>
    <row r="51" spans="1:19" ht="15.75">
      <c r="A51" s="2">
        <v>7140008</v>
      </c>
      <c r="B51">
        <v>140.106331018519</v>
      </c>
      <c r="C51" s="4">
        <v>1.58733974909385E-05</v>
      </c>
      <c r="D51" s="4">
        <v>1.1393408672844E-07</v>
      </c>
      <c r="E51" s="5">
        <v>7140008</v>
      </c>
      <c r="F51" s="6">
        <v>2858</v>
      </c>
      <c r="G51" s="6">
        <f t="shared" si="0"/>
        <v>180049671.25856456</v>
      </c>
      <c r="H51" s="6">
        <f t="shared" si="1"/>
        <v>1292338.0059190814</v>
      </c>
      <c r="I51">
        <v>1</v>
      </c>
      <c r="K51">
        <v>7134007</v>
      </c>
      <c r="L51">
        <v>134.101701388889</v>
      </c>
      <c r="M51" s="4">
        <v>1.60652792071972E-05</v>
      </c>
      <c r="N51" s="4">
        <v>1.08274314526585E-07</v>
      </c>
      <c r="O51" s="5">
        <v>7134007</v>
      </c>
      <c r="P51" s="6">
        <v>2831</v>
      </c>
      <c r="Q51" s="6">
        <f t="shared" si="2"/>
        <v>176218537.10029015</v>
      </c>
      <c r="R51" s="6">
        <f t="shared" si="3"/>
        <v>1187650.7756468835</v>
      </c>
      <c r="S51">
        <v>1</v>
      </c>
    </row>
    <row r="52" spans="1:19" ht="15.75">
      <c r="A52" s="2">
        <v>7140009</v>
      </c>
      <c r="B52">
        <v>140.122881944444</v>
      </c>
      <c r="C52" s="4">
        <v>1.56621232962361E-05</v>
      </c>
      <c r="D52" s="4">
        <v>5.91381115766964E-08</v>
      </c>
      <c r="E52" s="5">
        <v>7140009</v>
      </c>
      <c r="F52" s="6">
        <v>10298</v>
      </c>
      <c r="G52" s="6">
        <f t="shared" si="0"/>
        <v>657509828.3433129</v>
      </c>
      <c r="H52" s="6">
        <f t="shared" si="1"/>
        <v>2482670.3797361795</v>
      </c>
      <c r="I52">
        <v>1</v>
      </c>
      <c r="K52">
        <v>7134008</v>
      </c>
      <c r="L52">
        <v>134.110127314815</v>
      </c>
      <c r="M52" s="4">
        <v>1.65748386551306E-05</v>
      </c>
      <c r="N52" s="4">
        <v>2.7019579138768E-07</v>
      </c>
      <c r="O52" s="5">
        <v>7134008</v>
      </c>
      <c r="P52" s="6">
        <v>960</v>
      </c>
      <c r="Q52" s="6">
        <f t="shared" si="2"/>
        <v>57919115.83421901</v>
      </c>
      <c r="R52" s="6">
        <f t="shared" si="3"/>
        <v>944172.1675195519</v>
      </c>
      <c r="S52">
        <v>1</v>
      </c>
    </row>
    <row r="53" spans="1:19" ht="15.75">
      <c r="A53" s="2">
        <v>7140010</v>
      </c>
      <c r="B53">
        <v>140.147106481481</v>
      </c>
      <c r="C53" s="4">
        <v>1.54532719703845E-05</v>
      </c>
      <c r="D53" s="4">
        <v>5.75537405988799E-08</v>
      </c>
      <c r="E53" s="5">
        <v>7140010</v>
      </c>
      <c r="F53" s="6">
        <v>10583</v>
      </c>
      <c r="G53" s="6">
        <f t="shared" si="0"/>
        <v>684838784.9694126</v>
      </c>
      <c r="H53" s="6">
        <f t="shared" si="1"/>
        <v>2550594.7127390755</v>
      </c>
      <c r="I53">
        <v>1</v>
      </c>
      <c r="K53">
        <v>7134010</v>
      </c>
      <c r="L53">
        <v>134.132303240741</v>
      </c>
      <c r="M53" s="4">
        <v>1.58759217483396E-05</v>
      </c>
      <c r="N53" s="4">
        <v>1.39762335925268E-07</v>
      </c>
      <c r="O53" s="5">
        <v>7134010</v>
      </c>
      <c r="P53" s="6">
        <v>1658</v>
      </c>
      <c r="Q53" s="6">
        <f t="shared" si="2"/>
        <v>104434881.09113435</v>
      </c>
      <c r="R53" s="6">
        <f t="shared" si="3"/>
        <v>919383.6531035487</v>
      </c>
      <c r="S53">
        <v>1</v>
      </c>
    </row>
    <row r="54" spans="1:19" ht="15.75">
      <c r="A54" s="2">
        <v>7140011</v>
      </c>
      <c r="B54">
        <v>140.172326388889</v>
      </c>
      <c r="C54" s="4">
        <v>1.55385200780619E-05</v>
      </c>
      <c r="D54" s="4">
        <v>6.14612635881332E-08</v>
      </c>
      <c r="E54" s="5">
        <v>7140011</v>
      </c>
      <c r="F54" s="6">
        <v>9361</v>
      </c>
      <c r="G54" s="6">
        <f t="shared" si="0"/>
        <v>602438324.4332484</v>
      </c>
      <c r="H54" s="6">
        <f t="shared" si="1"/>
        <v>2382892.3518824233</v>
      </c>
      <c r="I54">
        <v>1</v>
      </c>
      <c r="K54">
        <v>7134013</v>
      </c>
      <c r="L54">
        <v>134.145277777778</v>
      </c>
      <c r="M54" s="4">
        <v>1.67451307647494E-05</v>
      </c>
      <c r="N54" s="4">
        <v>1.28371592375798E-07</v>
      </c>
      <c r="O54" s="5">
        <v>7134013</v>
      </c>
      <c r="P54" s="6">
        <v>2175</v>
      </c>
      <c r="Q54" s="6">
        <f t="shared" si="2"/>
        <v>129888504.93653043</v>
      </c>
      <c r="R54" s="6">
        <f t="shared" si="3"/>
        <v>995751.806555907</v>
      </c>
      <c r="S54">
        <v>1</v>
      </c>
    </row>
    <row r="55" spans="1:19" ht="15.75">
      <c r="A55" s="2">
        <v>7140015</v>
      </c>
      <c r="B55">
        <v>140.211238425926</v>
      </c>
      <c r="C55" s="4">
        <v>1.52979249952408E-05</v>
      </c>
      <c r="D55" s="4">
        <v>6.45006485067607E-08</v>
      </c>
      <c r="E55" s="5">
        <v>7140015</v>
      </c>
      <c r="F55" s="6">
        <v>8260</v>
      </c>
      <c r="G55" s="6">
        <f t="shared" si="0"/>
        <v>539942508.710802</v>
      </c>
      <c r="H55" s="6">
        <f t="shared" si="1"/>
        <v>2276559.8588729263</v>
      </c>
      <c r="I55">
        <v>1</v>
      </c>
      <c r="K55">
        <v>7134014</v>
      </c>
      <c r="L55">
        <v>134.152407407407</v>
      </c>
      <c r="M55" s="4">
        <v>1.52040780204609E-05</v>
      </c>
      <c r="N55" s="4">
        <v>2.59413989751149E-07</v>
      </c>
      <c r="O55" s="5">
        <v>7134014</v>
      </c>
      <c r="P55" s="6">
        <v>874</v>
      </c>
      <c r="Q55" s="6">
        <f t="shared" si="2"/>
        <v>57484577.41559954</v>
      </c>
      <c r="R55" s="6">
        <f t="shared" si="3"/>
        <v>980809.4615452003</v>
      </c>
      <c r="S55">
        <v>1</v>
      </c>
    </row>
    <row r="56" spans="1:19" ht="15.75">
      <c r="A56" s="2">
        <v>7140016</v>
      </c>
      <c r="B56">
        <v>140.236064814815</v>
      </c>
      <c r="C56" s="4">
        <v>1.57445857176154E-05</v>
      </c>
      <c r="D56" s="4">
        <v>5.60955098286304E-08</v>
      </c>
      <c r="E56" s="5">
        <v>7140016</v>
      </c>
      <c r="F56" s="6">
        <v>11544</v>
      </c>
      <c r="G56" s="6">
        <f t="shared" si="0"/>
        <v>733204430.2114795</v>
      </c>
      <c r="H56" s="6">
        <f t="shared" si="1"/>
        <v>2612293.3342924877</v>
      </c>
      <c r="I56">
        <v>1</v>
      </c>
      <c r="K56">
        <v>7134015</v>
      </c>
      <c r="L56">
        <v>134.155578703704</v>
      </c>
      <c r="M56" s="4">
        <v>1.65189778359474E-05</v>
      </c>
      <c r="N56" s="4">
        <v>6.65611712225098E-08</v>
      </c>
      <c r="O56" s="5">
        <v>7134015</v>
      </c>
      <c r="P56" s="6">
        <v>7897</v>
      </c>
      <c r="Q56" s="6">
        <f t="shared" si="2"/>
        <v>478056213.79399896</v>
      </c>
      <c r="R56" s="6">
        <f t="shared" si="3"/>
        <v>1926268.1877980845</v>
      </c>
      <c r="S56">
        <v>1</v>
      </c>
    </row>
    <row r="57" spans="1:19" ht="15.75">
      <c r="A57" s="2">
        <v>7140017</v>
      </c>
      <c r="B57">
        <v>140.26505787037</v>
      </c>
      <c r="C57" s="4">
        <v>1.54252959762108E-05</v>
      </c>
      <c r="D57" s="4">
        <v>5.49848177431988E-08</v>
      </c>
      <c r="E57" s="5">
        <v>7140017</v>
      </c>
      <c r="F57" s="6">
        <v>11540</v>
      </c>
      <c r="G57" s="6">
        <f t="shared" si="0"/>
        <v>748121787.6011727</v>
      </c>
      <c r="H57" s="6">
        <f t="shared" si="1"/>
        <v>2666745.5979066016</v>
      </c>
      <c r="I57">
        <v>1</v>
      </c>
      <c r="K57">
        <v>7134016</v>
      </c>
      <c r="L57">
        <v>134.177083333333</v>
      </c>
      <c r="M57" s="4">
        <v>1.61851558834623E-05</v>
      </c>
      <c r="N57" s="4">
        <v>1.52532875958272E-07</v>
      </c>
      <c r="O57" s="5">
        <v>7134016</v>
      </c>
      <c r="P57" s="6">
        <v>2886</v>
      </c>
      <c r="Q57" s="6">
        <f t="shared" si="2"/>
        <v>178311535.6305504</v>
      </c>
      <c r="R57" s="6">
        <f t="shared" si="3"/>
        <v>1680451.615177494</v>
      </c>
      <c r="S57">
        <v>1</v>
      </c>
    </row>
    <row r="58" spans="1:19" ht="15.75">
      <c r="A58" s="2">
        <v>7140018</v>
      </c>
      <c r="B58">
        <v>140.295416666667</v>
      </c>
      <c r="C58" s="4">
        <v>1.58641663463106E-05</v>
      </c>
      <c r="D58" s="4">
        <v>5.51446734012733E-08</v>
      </c>
      <c r="E58" s="5">
        <v>7140018</v>
      </c>
      <c r="F58" s="6">
        <v>12118</v>
      </c>
      <c r="G58" s="6">
        <f t="shared" si="0"/>
        <v>763859867.2925657</v>
      </c>
      <c r="H58" s="6">
        <f t="shared" si="1"/>
        <v>2655216.9201115733</v>
      </c>
      <c r="I58">
        <v>1</v>
      </c>
      <c r="K58">
        <v>7134026</v>
      </c>
      <c r="L58">
        <v>134.360416666667</v>
      </c>
      <c r="M58" s="4">
        <v>1.68848503732773E-05</v>
      </c>
      <c r="N58" s="4">
        <v>2.10811942903067E-07</v>
      </c>
      <c r="O58" s="5">
        <v>7134026</v>
      </c>
      <c r="P58" s="6">
        <v>785</v>
      </c>
      <c r="Q58" s="6">
        <f t="shared" si="2"/>
        <v>46491380.29925188</v>
      </c>
      <c r="R58" s="6">
        <f t="shared" si="3"/>
        <v>580457.5102804614</v>
      </c>
      <c r="S58">
        <v>1</v>
      </c>
    </row>
    <row r="59" spans="1:19" ht="15.75">
      <c r="A59" s="2">
        <v>7140022</v>
      </c>
      <c r="B59">
        <v>140.343622685185</v>
      </c>
      <c r="C59" s="4">
        <v>1.5222992548831E-05</v>
      </c>
      <c r="D59" s="4">
        <v>1.0835130691333E-07</v>
      </c>
      <c r="E59" s="5">
        <v>7140022</v>
      </c>
      <c r="F59" s="6">
        <v>2904</v>
      </c>
      <c r="G59" s="6">
        <f t="shared" si="0"/>
        <v>190764068.93617004</v>
      </c>
      <c r="H59" s="6">
        <f t="shared" si="1"/>
        <v>1357784.0306389597</v>
      </c>
      <c r="I59">
        <v>1</v>
      </c>
      <c r="K59">
        <v>7134027</v>
      </c>
      <c r="L59">
        <v>134.364722222222</v>
      </c>
      <c r="M59" s="4">
        <v>1.56359850136604E-05</v>
      </c>
      <c r="N59" s="4">
        <v>9.32574855418989E-08</v>
      </c>
      <c r="O59" s="5">
        <v>7134027</v>
      </c>
      <c r="P59" s="6">
        <v>3597</v>
      </c>
      <c r="Q59" s="6">
        <f t="shared" si="2"/>
        <v>230046268.0705741</v>
      </c>
      <c r="R59" s="6">
        <f t="shared" si="3"/>
        <v>1372061.721715418</v>
      </c>
      <c r="S59">
        <v>1</v>
      </c>
    </row>
    <row r="60" spans="1:19" ht="15.75">
      <c r="A60" s="2">
        <v>7140023</v>
      </c>
      <c r="B60">
        <v>140.352638888889</v>
      </c>
      <c r="C60" s="4">
        <v>1.58787639824704E-05</v>
      </c>
      <c r="D60" s="4">
        <v>5.93636459207659E-08</v>
      </c>
      <c r="E60" s="5">
        <v>7140023</v>
      </c>
      <c r="F60" s="6">
        <v>10487</v>
      </c>
      <c r="G60" s="6">
        <f t="shared" si="0"/>
        <v>660441833.607281</v>
      </c>
      <c r="H60" s="6">
        <f t="shared" si="1"/>
        <v>2469098.6782602426</v>
      </c>
      <c r="I60">
        <v>1</v>
      </c>
      <c r="K60">
        <v>7134028</v>
      </c>
      <c r="L60">
        <v>134.379074074074</v>
      </c>
      <c r="M60" s="4">
        <v>1.63184085666312E-05</v>
      </c>
      <c r="N60" s="4">
        <v>1.88477478596402E-07</v>
      </c>
      <c r="O60" s="5">
        <v>7134028</v>
      </c>
      <c r="P60" s="6">
        <v>1103</v>
      </c>
      <c r="Q60" s="6">
        <f t="shared" si="2"/>
        <v>67592375.53688149</v>
      </c>
      <c r="R60" s="6">
        <f t="shared" si="3"/>
        <v>780691.3561156498</v>
      </c>
      <c r="S60">
        <v>1</v>
      </c>
    </row>
    <row r="61" spans="1:19" ht="15.75">
      <c r="A61" s="2">
        <v>7140024</v>
      </c>
      <c r="B61">
        <v>140.381493055556</v>
      </c>
      <c r="C61" s="4">
        <v>1.58081109732794E-05</v>
      </c>
      <c r="D61" s="4">
        <v>8.00294082769867E-08</v>
      </c>
      <c r="E61" s="5">
        <v>7140024</v>
      </c>
      <c r="F61" s="6">
        <v>5727</v>
      </c>
      <c r="G61" s="6">
        <f t="shared" si="0"/>
        <v>362282375.7804081</v>
      </c>
      <c r="H61" s="6">
        <f t="shared" si="1"/>
        <v>1834073.9264732236</v>
      </c>
      <c r="I61">
        <v>1</v>
      </c>
      <c r="K61">
        <v>7134030</v>
      </c>
      <c r="L61">
        <v>134.388518518519</v>
      </c>
      <c r="M61" s="4">
        <v>1.6037531103473E-05</v>
      </c>
      <c r="N61" s="4">
        <v>9.18253835065559E-08</v>
      </c>
      <c r="O61" s="5">
        <v>7134030</v>
      </c>
      <c r="P61" s="6">
        <v>3899</v>
      </c>
      <c r="Q61" s="6">
        <f t="shared" si="2"/>
        <v>243117221.4004719</v>
      </c>
      <c r="R61" s="6">
        <f t="shared" si="3"/>
        <v>1392005.5367694444</v>
      </c>
      <c r="S61">
        <v>1</v>
      </c>
    </row>
    <row r="62" spans="1:19" ht="15.75">
      <c r="A62" s="2">
        <v>7140042</v>
      </c>
      <c r="B62">
        <v>140.536770833333</v>
      </c>
      <c r="C62" s="4">
        <v>1.48739360745368E-05</v>
      </c>
      <c r="D62" s="4">
        <v>7.51922889729994E-08</v>
      </c>
      <c r="E62" s="5">
        <v>7140042</v>
      </c>
      <c r="F62" s="6">
        <v>5748</v>
      </c>
      <c r="G62" s="6">
        <f t="shared" si="0"/>
        <v>386447808.5152052</v>
      </c>
      <c r="H62" s="6">
        <f t="shared" si="1"/>
        <v>1953611.683231774</v>
      </c>
      <c r="I62">
        <v>1</v>
      </c>
      <c r="K62">
        <v>7134043</v>
      </c>
      <c r="L62">
        <v>134.446631944444</v>
      </c>
      <c r="M62" s="4">
        <v>1.58377777329762E-05</v>
      </c>
      <c r="N62" s="4">
        <v>9.36598261310625E-08</v>
      </c>
      <c r="O62" s="5">
        <v>7134043</v>
      </c>
      <c r="P62" s="6">
        <v>4200</v>
      </c>
      <c r="Q62" s="6">
        <f t="shared" si="2"/>
        <v>265188719.7062429</v>
      </c>
      <c r="R62" s="6">
        <f t="shared" si="3"/>
        <v>1568245.8611532971</v>
      </c>
      <c r="S62">
        <v>1</v>
      </c>
    </row>
    <row r="63" spans="1:19" ht="15.75">
      <c r="A63" s="2">
        <v>7140045</v>
      </c>
      <c r="B63">
        <v>140.565393518519</v>
      </c>
      <c r="C63" s="4">
        <v>1.50196154806277E-05</v>
      </c>
      <c r="D63" s="4">
        <v>5.37206244722238E-08</v>
      </c>
      <c r="E63" s="5">
        <v>7140045</v>
      </c>
      <c r="F63" s="6">
        <v>11347</v>
      </c>
      <c r="G63" s="6">
        <f t="shared" si="0"/>
        <v>755478728.1096085</v>
      </c>
      <c r="H63" s="6">
        <f t="shared" si="1"/>
        <v>2702119.045715638</v>
      </c>
      <c r="I63">
        <v>1</v>
      </c>
      <c r="K63">
        <v>7134046</v>
      </c>
      <c r="L63">
        <v>134.467199074074</v>
      </c>
      <c r="M63" s="4">
        <v>1.58495281992494E-05</v>
      </c>
      <c r="N63" s="4">
        <v>4.83784926002491E-08</v>
      </c>
      <c r="O63" s="5">
        <v>7134046</v>
      </c>
      <c r="P63" s="6">
        <v>15741</v>
      </c>
      <c r="Q63" s="6">
        <f t="shared" si="2"/>
        <v>993152591.1758976</v>
      </c>
      <c r="R63" s="6">
        <f t="shared" si="3"/>
        <v>3031460.916634527</v>
      </c>
      <c r="S63">
        <v>1</v>
      </c>
    </row>
    <row r="64" spans="1:19" ht="15.75">
      <c r="A64" s="2">
        <v>7140046</v>
      </c>
      <c r="B64">
        <v>140.597488425926</v>
      </c>
      <c r="C64" s="4">
        <v>1.50538335923198E-05</v>
      </c>
      <c r="D64" s="4">
        <v>4.61063948781538E-08</v>
      </c>
      <c r="E64" s="5">
        <v>7140046</v>
      </c>
      <c r="F64" s="6">
        <v>15708</v>
      </c>
      <c r="G64" s="6">
        <f t="shared" si="0"/>
        <v>1043455137.4351544</v>
      </c>
      <c r="H64" s="6">
        <f t="shared" si="1"/>
        <v>3195860.662945572</v>
      </c>
      <c r="I64">
        <v>1</v>
      </c>
      <c r="K64">
        <v>7134047</v>
      </c>
      <c r="L64">
        <v>134.505590277778</v>
      </c>
      <c r="M64" s="4">
        <v>1.61365729429012E-05</v>
      </c>
      <c r="N64" s="4">
        <v>5.20373402061841E-08</v>
      </c>
      <c r="O64" s="5">
        <v>7134047</v>
      </c>
      <c r="P64" s="6">
        <v>14075</v>
      </c>
      <c r="Q64" s="6">
        <f t="shared" si="2"/>
        <v>872242207.177694</v>
      </c>
      <c r="R64" s="6">
        <f t="shared" si="3"/>
        <v>2812813.1442597397</v>
      </c>
      <c r="S64">
        <v>1</v>
      </c>
    </row>
    <row r="65" spans="1:19" ht="15.75">
      <c r="A65" s="2">
        <v>7140051</v>
      </c>
      <c r="B65">
        <v>140.656064814815</v>
      </c>
      <c r="C65" s="4">
        <v>1.5095853561078E-05</v>
      </c>
      <c r="D65" s="4">
        <v>6.71585382159273E-08</v>
      </c>
      <c r="E65" s="5">
        <v>7140051</v>
      </c>
      <c r="F65" s="6">
        <v>8638</v>
      </c>
      <c r="G65" s="6">
        <f t="shared" si="0"/>
        <v>572210108.2294254</v>
      </c>
      <c r="H65" s="6">
        <f t="shared" si="1"/>
        <v>2545652.305487889</v>
      </c>
      <c r="I65">
        <v>1</v>
      </c>
      <c r="K65">
        <v>7134048</v>
      </c>
      <c r="L65">
        <v>134.540613425926</v>
      </c>
      <c r="M65" s="4">
        <v>1.59222114496524E-05</v>
      </c>
      <c r="N65" s="4">
        <v>5.17488403589204E-08</v>
      </c>
      <c r="O65" s="5">
        <v>7134048</v>
      </c>
      <c r="P65" s="6">
        <v>13280</v>
      </c>
      <c r="Q65" s="6">
        <f t="shared" si="2"/>
        <v>834054995.5634409</v>
      </c>
      <c r="R65" s="6">
        <f t="shared" si="3"/>
        <v>2710765.3325954815</v>
      </c>
      <c r="S65">
        <v>1</v>
      </c>
    </row>
    <row r="66" spans="1:19" ht="15.75">
      <c r="A66" s="2">
        <v>7140052</v>
      </c>
      <c r="B66">
        <v>140.67962962963</v>
      </c>
      <c r="C66" s="4">
        <v>1.50472659998734E-05</v>
      </c>
      <c r="D66" s="4">
        <v>6.26193303885034E-08</v>
      </c>
      <c r="E66" s="5">
        <v>7140052</v>
      </c>
      <c r="F66" s="6">
        <v>8461</v>
      </c>
      <c r="G66" s="6">
        <f t="shared" si="0"/>
        <v>562294838.150079</v>
      </c>
      <c r="H66" s="6">
        <f t="shared" si="1"/>
        <v>2339994.936366918</v>
      </c>
      <c r="I66">
        <v>1</v>
      </c>
      <c r="K66">
        <v>7134049</v>
      </c>
      <c r="L66">
        <v>134.576793981481</v>
      </c>
      <c r="M66" s="4">
        <v>1.51791507020357E-05</v>
      </c>
      <c r="N66" s="4">
        <v>1.48735465011208E-07</v>
      </c>
      <c r="O66" s="5">
        <v>7134049</v>
      </c>
      <c r="P66" s="6">
        <v>1378</v>
      </c>
      <c r="Q66" s="6">
        <f t="shared" si="2"/>
        <v>90782417.74193561</v>
      </c>
      <c r="R66" s="6">
        <f t="shared" si="3"/>
        <v>889546.8121202382</v>
      </c>
      <c r="S66">
        <v>1</v>
      </c>
    </row>
    <row r="67" spans="1:19" ht="15.75">
      <c r="A67" s="2">
        <v>7141010</v>
      </c>
      <c r="B67">
        <v>141.0021875</v>
      </c>
      <c r="C67" s="4">
        <v>1.55384104861457E-05</v>
      </c>
      <c r="D67" s="4">
        <v>1.35706880493208E-07</v>
      </c>
      <c r="E67" s="5">
        <v>7141010</v>
      </c>
      <c r="F67" s="6">
        <v>1919</v>
      </c>
      <c r="G67" s="6">
        <f aca="true" t="shared" si="4" ref="G67:G130">1/((C67*I67)/F67)</f>
        <v>123500405.76615037</v>
      </c>
      <c r="H67" s="6">
        <f aca="true" t="shared" si="5" ref="H67:H130">F67*D67/((C67^2)*I67)</f>
        <v>1078608.0610441475</v>
      </c>
      <c r="I67">
        <v>1</v>
      </c>
      <c r="K67">
        <v>7134052</v>
      </c>
      <c r="L67">
        <v>134.590381944444</v>
      </c>
      <c r="M67" s="4">
        <v>1.59569848584754E-05</v>
      </c>
      <c r="N67" s="4">
        <v>6.27362740353938E-08</v>
      </c>
      <c r="O67" s="5">
        <v>7134052</v>
      </c>
      <c r="P67" s="6">
        <v>9025</v>
      </c>
      <c r="Q67" s="6">
        <f aca="true" t="shared" si="6" ref="Q67:Q91">1/((M67*S67)/(P67))</f>
        <v>565583039.6559196</v>
      </c>
      <c r="R67" s="6">
        <f aca="true" t="shared" si="7" ref="R67:R91">P67*N67/((M67^2)*S67)</f>
        <v>2223638.919277318</v>
      </c>
      <c r="S67">
        <v>1</v>
      </c>
    </row>
    <row r="68" spans="1:19" ht="15.75">
      <c r="A68" s="2">
        <v>7141011</v>
      </c>
      <c r="B68">
        <v>141.01087962963</v>
      </c>
      <c r="C68" s="4">
        <v>1.55547281227265E-05</v>
      </c>
      <c r="D68" s="4">
        <v>1.05884727997641E-07</v>
      </c>
      <c r="E68" s="5">
        <v>7141011</v>
      </c>
      <c r="F68" s="6">
        <v>3183</v>
      </c>
      <c r="G68" s="6">
        <f t="shared" si="4"/>
        <v>204632313.39604217</v>
      </c>
      <c r="H68" s="6">
        <f t="shared" si="5"/>
        <v>1392980.7498088237</v>
      </c>
      <c r="I68">
        <v>1</v>
      </c>
      <c r="K68">
        <v>7134055</v>
      </c>
      <c r="L68">
        <v>134.634155092593</v>
      </c>
      <c r="M68" s="4">
        <v>1.56951990507573E-05</v>
      </c>
      <c r="N68" s="4">
        <v>8.28492899795521E-08</v>
      </c>
      <c r="O68" s="5">
        <v>7134055</v>
      </c>
      <c r="P68" s="6">
        <v>4921</v>
      </c>
      <c r="Q68" s="6">
        <f t="shared" si="6"/>
        <v>313535367.3493271</v>
      </c>
      <c r="R68" s="6">
        <f t="shared" si="7"/>
        <v>1655040.0211150195</v>
      </c>
      <c r="S68">
        <v>1</v>
      </c>
    </row>
    <row r="69" spans="1:19" ht="15.75">
      <c r="A69" s="2">
        <v>7141015</v>
      </c>
      <c r="B69">
        <v>141.03912037037</v>
      </c>
      <c r="C69" s="4">
        <v>1.52294711518734E-05</v>
      </c>
      <c r="D69" s="4">
        <v>5.96377273420199E-08</v>
      </c>
      <c r="E69" s="5">
        <v>7141015</v>
      </c>
      <c r="F69" s="6">
        <v>9605</v>
      </c>
      <c r="G69" s="6">
        <f t="shared" si="4"/>
        <v>630685064.7810233</v>
      </c>
      <c r="H69" s="6">
        <f t="shared" si="5"/>
        <v>2469726.2010616856</v>
      </c>
      <c r="I69">
        <v>1</v>
      </c>
      <c r="K69">
        <v>7134056</v>
      </c>
      <c r="L69">
        <v>134.650115740741</v>
      </c>
      <c r="M69" s="4">
        <v>1.56784131020551E-05</v>
      </c>
      <c r="N69" s="4">
        <v>1.17722266200254E-07</v>
      </c>
      <c r="O69" s="5">
        <v>7134056</v>
      </c>
      <c r="P69" s="6">
        <v>2469</v>
      </c>
      <c r="Q69" s="6">
        <f t="shared" si="6"/>
        <v>157477672.25730056</v>
      </c>
      <c r="R69" s="6">
        <f t="shared" si="7"/>
        <v>1182430.156253523</v>
      </c>
      <c r="S69">
        <v>1</v>
      </c>
    </row>
    <row r="70" spans="1:19" ht="15.75">
      <c r="A70" s="2">
        <v>7141016</v>
      </c>
      <c r="B70">
        <v>141.069074074074</v>
      </c>
      <c r="C70" s="4">
        <v>1.54339801138165E-05</v>
      </c>
      <c r="D70" s="4">
        <v>6.99087958965464E-08</v>
      </c>
      <c r="E70" s="5">
        <v>7141016</v>
      </c>
      <c r="F70" s="6">
        <v>7013</v>
      </c>
      <c r="G70" s="6">
        <f t="shared" si="4"/>
        <v>454387005.0552911</v>
      </c>
      <c r="H70" s="6">
        <f t="shared" si="5"/>
        <v>2058163.1024661448</v>
      </c>
      <c r="I70">
        <v>1</v>
      </c>
      <c r="K70">
        <v>7134057</v>
      </c>
      <c r="L70">
        <v>134.658449074074</v>
      </c>
      <c r="M70" s="4">
        <v>1.62126144536324E-05</v>
      </c>
      <c r="N70" s="4">
        <v>1.41654527732853E-07</v>
      </c>
      <c r="O70" s="5">
        <v>7134057</v>
      </c>
      <c r="P70" s="6">
        <v>3361</v>
      </c>
      <c r="Q70" s="6">
        <f t="shared" si="6"/>
        <v>207307711.5114506</v>
      </c>
      <c r="R70" s="6">
        <f t="shared" si="7"/>
        <v>1811310.3258897061</v>
      </c>
      <c r="S70">
        <v>1</v>
      </c>
    </row>
    <row r="71" spans="1:19" ht="15.75">
      <c r="A71" s="2">
        <v>7141038</v>
      </c>
      <c r="B71">
        <v>141.589699074074</v>
      </c>
      <c r="C71" s="4">
        <v>1.53341630409814E-05</v>
      </c>
      <c r="D71" s="4">
        <v>5.59409478924913E-08</v>
      </c>
      <c r="E71" s="5">
        <v>7141038</v>
      </c>
      <c r="F71" s="6">
        <v>10745</v>
      </c>
      <c r="G71" s="6">
        <f t="shared" si="4"/>
        <v>700722952.4874225</v>
      </c>
      <c r="H71" s="6">
        <f t="shared" si="5"/>
        <v>2556325.119761005</v>
      </c>
      <c r="I71">
        <v>1</v>
      </c>
      <c r="K71">
        <v>7134065</v>
      </c>
      <c r="L71">
        <v>134.732233796296</v>
      </c>
      <c r="M71" s="4">
        <v>1.64345824370731E-05</v>
      </c>
      <c r="N71" s="4">
        <v>6.65580468521037E-08</v>
      </c>
      <c r="O71" s="5">
        <v>7134065</v>
      </c>
      <c r="P71" s="6">
        <v>8504</v>
      </c>
      <c r="Q71" s="6">
        <f t="shared" si="6"/>
        <v>517445455.7979332</v>
      </c>
      <c r="R71" s="6">
        <f t="shared" si="7"/>
        <v>2095590.7472718593</v>
      </c>
      <c r="S71">
        <v>1</v>
      </c>
    </row>
    <row r="72" spans="1:19" ht="15.75">
      <c r="A72" s="2">
        <v>7141039</v>
      </c>
      <c r="B72">
        <v>141.620532407407</v>
      </c>
      <c r="C72" s="4">
        <v>1.5593112244898E-05</v>
      </c>
      <c r="D72" s="4">
        <v>7.39195258833009E-08</v>
      </c>
      <c r="E72" s="5">
        <v>7141039</v>
      </c>
      <c r="F72" s="6">
        <v>6526</v>
      </c>
      <c r="G72" s="6">
        <f t="shared" si="4"/>
        <v>418518118.6094059</v>
      </c>
      <c r="H72" s="6">
        <f t="shared" si="5"/>
        <v>1983995.2676093075</v>
      </c>
      <c r="I72">
        <v>1</v>
      </c>
      <c r="K72">
        <v>7134066</v>
      </c>
      <c r="L72">
        <v>134.755543981481</v>
      </c>
      <c r="M72" s="4">
        <v>1.58783069091135E-05</v>
      </c>
      <c r="N72" s="4">
        <v>7.41825294789088E-08</v>
      </c>
      <c r="O72" s="5">
        <v>7134066</v>
      </c>
      <c r="P72" s="6">
        <v>5908</v>
      </c>
      <c r="Q72" s="6">
        <f t="shared" si="6"/>
        <v>372079972.6203207</v>
      </c>
      <c r="R72" s="6">
        <f t="shared" si="7"/>
        <v>1738336.0641288648</v>
      </c>
      <c r="S72">
        <v>1</v>
      </c>
    </row>
    <row r="73" spans="1:19" ht="15.75">
      <c r="A73" s="2">
        <v>7141042</v>
      </c>
      <c r="B73">
        <v>141.64755787037</v>
      </c>
      <c r="C73" s="4">
        <v>1.5264456199547E-05</v>
      </c>
      <c r="D73" s="4">
        <v>1.21069317233459E-07</v>
      </c>
      <c r="E73" s="5">
        <v>7141042</v>
      </c>
      <c r="F73" s="6">
        <v>2323</v>
      </c>
      <c r="G73" s="6">
        <f t="shared" si="4"/>
        <v>152183606.7811534</v>
      </c>
      <c r="H73" s="6">
        <f t="shared" si="5"/>
        <v>1207037.127707585</v>
      </c>
      <c r="I73">
        <v>1</v>
      </c>
      <c r="K73">
        <v>7134067</v>
      </c>
      <c r="L73">
        <v>134.771921296296</v>
      </c>
      <c r="M73" s="4">
        <v>1.54990221315214E-05</v>
      </c>
      <c r="N73" s="4">
        <v>6.09985022593141E-08</v>
      </c>
      <c r="O73" s="5">
        <v>7134067</v>
      </c>
      <c r="P73" s="6">
        <v>7101</v>
      </c>
      <c r="Q73" s="6">
        <f t="shared" si="6"/>
        <v>458157936.6583535</v>
      </c>
      <c r="R73" s="6">
        <f t="shared" si="7"/>
        <v>1803142.656176978</v>
      </c>
      <c r="S73">
        <v>1</v>
      </c>
    </row>
    <row r="74" spans="1:19" ht="15.75">
      <c r="A74" s="2">
        <v>7141043</v>
      </c>
      <c r="B74">
        <v>141.658298611111</v>
      </c>
      <c r="C74" s="4">
        <v>1.49257602282306E-05</v>
      </c>
      <c r="D74" s="4">
        <v>5.87901966484068E-08</v>
      </c>
      <c r="E74" s="5">
        <v>7141043</v>
      </c>
      <c r="F74" s="6">
        <v>9442</v>
      </c>
      <c r="G74" s="6">
        <f t="shared" si="4"/>
        <v>632597593.3970445</v>
      </c>
      <c r="H74" s="6">
        <f t="shared" si="5"/>
        <v>2491701.350312389</v>
      </c>
      <c r="I74">
        <v>1</v>
      </c>
      <c r="K74">
        <v>7134068</v>
      </c>
      <c r="L74">
        <v>134.797638888889</v>
      </c>
      <c r="M74" s="4">
        <v>1.57272825322691E-05</v>
      </c>
      <c r="N74" s="4">
        <v>5.30512187701129E-08</v>
      </c>
      <c r="O74" s="5">
        <v>7134068</v>
      </c>
      <c r="P74" s="6">
        <v>11390</v>
      </c>
      <c r="Q74" s="6">
        <f t="shared" si="6"/>
        <v>724219201.6726412</v>
      </c>
      <c r="R74" s="6">
        <f t="shared" si="7"/>
        <v>2442933.877904242</v>
      </c>
      <c r="S74">
        <v>1</v>
      </c>
    </row>
    <row r="75" spans="1:19" ht="15.75">
      <c r="A75" s="2">
        <v>7141044</v>
      </c>
      <c r="B75">
        <v>141.688425925926</v>
      </c>
      <c r="C75" s="4">
        <v>1.43695154197E-05</v>
      </c>
      <c r="D75" s="4">
        <v>1.67063598769864E-07</v>
      </c>
      <c r="E75" s="5">
        <v>7141044</v>
      </c>
      <c r="F75" s="6">
        <v>1092</v>
      </c>
      <c r="G75" s="6">
        <f t="shared" si="4"/>
        <v>75994211.92052962</v>
      </c>
      <c r="H75" s="6">
        <f t="shared" si="5"/>
        <v>883527.8127554586</v>
      </c>
      <c r="I75">
        <v>1</v>
      </c>
      <c r="K75">
        <v>7134069</v>
      </c>
      <c r="L75">
        <v>134.828819444444</v>
      </c>
      <c r="M75" s="4">
        <v>1.62182183771199E-05</v>
      </c>
      <c r="N75" s="4">
        <v>1.4647789709529E-07</v>
      </c>
      <c r="O75" s="5">
        <v>7134069</v>
      </c>
      <c r="P75" s="6">
        <v>2517</v>
      </c>
      <c r="Q75" s="6">
        <f t="shared" si="6"/>
        <v>155195838.49918413</v>
      </c>
      <c r="R75" s="6">
        <f t="shared" si="7"/>
        <v>1401680.4764061708</v>
      </c>
      <c r="S75">
        <v>1</v>
      </c>
    </row>
    <row r="76" spans="1:19" ht="15.75">
      <c r="A76" s="2">
        <v>7141047</v>
      </c>
      <c r="B76">
        <v>141.701203703704</v>
      </c>
      <c r="C76" s="4">
        <v>1.56552174467798E-05</v>
      </c>
      <c r="D76" s="4">
        <v>1.80673129079402E-07</v>
      </c>
      <c r="E76" s="5">
        <v>7141047</v>
      </c>
      <c r="F76" s="6">
        <v>2571</v>
      </c>
      <c r="G76" s="6">
        <f t="shared" si="4"/>
        <v>164226399.84019142</v>
      </c>
      <c r="H76" s="6">
        <f t="shared" si="5"/>
        <v>1895297.6946785003</v>
      </c>
      <c r="I76">
        <v>1</v>
      </c>
      <c r="K76">
        <v>7134072</v>
      </c>
      <c r="L76">
        <v>134.842592592593</v>
      </c>
      <c r="M76" s="4">
        <v>1.57642473161669E-05</v>
      </c>
      <c r="N76" s="4">
        <v>6.82659886076054E-08</v>
      </c>
      <c r="O76" s="5">
        <v>7134072</v>
      </c>
      <c r="P76" s="6">
        <v>7091</v>
      </c>
      <c r="Q76" s="6">
        <f t="shared" si="6"/>
        <v>449815323.1031767</v>
      </c>
      <c r="R76" s="6">
        <f t="shared" si="7"/>
        <v>1947894.314687413</v>
      </c>
      <c r="S76">
        <v>1</v>
      </c>
    </row>
    <row r="77" spans="1:19" ht="15.75">
      <c r="A77" s="2">
        <v>7141064</v>
      </c>
      <c r="B77">
        <v>141.798391203704</v>
      </c>
      <c r="C77" s="4">
        <v>1.48981041109266E-05</v>
      </c>
      <c r="D77" s="4">
        <v>6.56121017896531E-08</v>
      </c>
      <c r="E77" s="5">
        <v>7141064</v>
      </c>
      <c r="F77" s="6">
        <v>8829</v>
      </c>
      <c r="G77" s="6">
        <f t="shared" si="4"/>
        <v>592625741.7898306</v>
      </c>
      <c r="H77" s="6">
        <f t="shared" si="5"/>
        <v>2609957.629774186</v>
      </c>
      <c r="I77">
        <v>1</v>
      </c>
      <c r="K77">
        <v>7134073</v>
      </c>
      <c r="L77">
        <v>134.862037037037</v>
      </c>
      <c r="M77" s="4">
        <v>1.5307925927529E-05</v>
      </c>
      <c r="N77" s="4">
        <v>2.10189616987275E-07</v>
      </c>
      <c r="O77" s="5">
        <v>7134073</v>
      </c>
      <c r="P77" s="6">
        <v>1090</v>
      </c>
      <c r="Q77" s="6">
        <f t="shared" si="6"/>
        <v>71204943.44957596</v>
      </c>
      <c r="R77" s="6">
        <f t="shared" si="7"/>
        <v>977698.7334614597</v>
      </c>
      <c r="S77">
        <v>1</v>
      </c>
    </row>
    <row r="78" spans="1:19" ht="15.75">
      <c r="A78" s="2">
        <v>7141066</v>
      </c>
      <c r="B78">
        <v>141.822847222222</v>
      </c>
      <c r="C78" s="4">
        <v>1.49308599186653E-05</v>
      </c>
      <c r="D78" s="4">
        <v>9.30757121087971E-08</v>
      </c>
      <c r="E78" s="5">
        <v>7141066</v>
      </c>
      <c r="F78" s="6">
        <v>4405</v>
      </c>
      <c r="G78" s="6">
        <f t="shared" si="4"/>
        <v>295026543.94963825</v>
      </c>
      <c r="H78" s="6">
        <f t="shared" si="5"/>
        <v>1839130.8885553186</v>
      </c>
      <c r="I78">
        <v>1</v>
      </c>
      <c r="K78">
        <v>7134074</v>
      </c>
      <c r="L78">
        <v>134.865798611111</v>
      </c>
      <c r="M78" s="4">
        <v>1.56884043800608E-05</v>
      </c>
      <c r="N78" s="4">
        <v>5.25014773986367E-08</v>
      </c>
      <c r="O78" s="5">
        <v>7134074</v>
      </c>
      <c r="P78" s="6">
        <v>11444</v>
      </c>
      <c r="Q78" s="6">
        <f t="shared" si="6"/>
        <v>729455955.0329266</v>
      </c>
      <c r="R78" s="6">
        <f t="shared" si="7"/>
        <v>2441135.1472515855</v>
      </c>
      <c r="S78">
        <v>1</v>
      </c>
    </row>
    <row r="79" spans="1:19" ht="15.75">
      <c r="A79" s="2">
        <v>7141069</v>
      </c>
      <c r="B79">
        <v>141.843159722222</v>
      </c>
      <c r="C79" s="4">
        <v>1.49428533770171E-05</v>
      </c>
      <c r="D79" s="4">
        <v>1.26801990190638E-07</v>
      </c>
      <c r="E79" s="5">
        <v>7141069</v>
      </c>
      <c r="F79" s="6">
        <v>2029</v>
      </c>
      <c r="G79" s="6">
        <f t="shared" si="4"/>
        <v>135783973.034274</v>
      </c>
      <c r="H79" s="6">
        <f t="shared" si="5"/>
        <v>1152234.9568938129</v>
      </c>
      <c r="I79">
        <v>1</v>
      </c>
      <c r="K79">
        <v>7134075</v>
      </c>
      <c r="L79">
        <v>134.899872685185</v>
      </c>
      <c r="M79" s="4">
        <v>1.60682447131003E-05</v>
      </c>
      <c r="N79" s="4">
        <v>5.9088731660587E-08</v>
      </c>
      <c r="O79" s="5">
        <v>7134075</v>
      </c>
      <c r="P79" s="6">
        <v>8751</v>
      </c>
      <c r="Q79" s="6">
        <f t="shared" si="6"/>
        <v>544614558.4816358</v>
      </c>
      <c r="R79" s="6">
        <f t="shared" si="7"/>
        <v>2002744.175182613</v>
      </c>
      <c r="S79">
        <v>1</v>
      </c>
    </row>
    <row r="80" spans="1:19" ht="15.75">
      <c r="A80" s="2">
        <v>7141070</v>
      </c>
      <c r="B80">
        <v>141.851689814815</v>
      </c>
      <c r="C80" s="4">
        <v>1.47431338951333E-05</v>
      </c>
      <c r="D80" s="4">
        <v>5.94762164982065E-08</v>
      </c>
      <c r="E80" s="5">
        <v>7141070</v>
      </c>
      <c r="F80" s="6">
        <v>9034</v>
      </c>
      <c r="G80" s="6">
        <f t="shared" si="4"/>
        <v>612759815.1287304</v>
      </c>
      <c r="H80" s="6">
        <f t="shared" si="5"/>
        <v>2471973.4410082046</v>
      </c>
      <c r="I80">
        <v>1</v>
      </c>
      <c r="K80">
        <v>7134076</v>
      </c>
      <c r="L80">
        <v>134.928020833333</v>
      </c>
      <c r="M80" s="4">
        <v>1.58935324289715E-05</v>
      </c>
      <c r="N80" s="4">
        <v>5.56506684383634E-08</v>
      </c>
      <c r="O80" s="5">
        <v>7134076</v>
      </c>
      <c r="P80" s="6">
        <v>9919</v>
      </c>
      <c r="Q80" s="6">
        <f t="shared" si="6"/>
        <v>624090336.3886034</v>
      </c>
      <c r="R80" s="6">
        <f t="shared" si="7"/>
        <v>2185231.290851329</v>
      </c>
      <c r="S80">
        <v>1</v>
      </c>
    </row>
    <row r="81" spans="1:19" ht="15.75">
      <c r="A81" s="2">
        <v>7141071</v>
      </c>
      <c r="B81">
        <v>141.8778125</v>
      </c>
      <c r="C81" s="4">
        <v>1.53188903188903E-05</v>
      </c>
      <c r="D81" s="4">
        <v>9.8892555989613E-08</v>
      </c>
      <c r="E81" s="5">
        <v>7141071</v>
      </c>
      <c r="F81" s="6">
        <v>3520</v>
      </c>
      <c r="G81" s="6">
        <f t="shared" si="4"/>
        <v>229781656.9428241</v>
      </c>
      <c r="H81" s="6">
        <f t="shared" si="5"/>
        <v>1483377.379272886</v>
      </c>
      <c r="I81">
        <v>1</v>
      </c>
      <c r="K81">
        <v>7135003</v>
      </c>
      <c r="L81">
        <v>134.965266203704</v>
      </c>
      <c r="M81" s="4">
        <v>1.55394905749612E-05</v>
      </c>
      <c r="N81" s="4">
        <v>1.69841855786889E-07</v>
      </c>
      <c r="O81" s="5">
        <v>7135003</v>
      </c>
      <c r="P81" s="6">
        <v>1006</v>
      </c>
      <c r="Q81" s="6">
        <f t="shared" si="6"/>
        <v>64738286.95652155</v>
      </c>
      <c r="R81" s="6">
        <f t="shared" si="7"/>
        <v>707569.5785598314</v>
      </c>
      <c r="S81">
        <v>1</v>
      </c>
    </row>
    <row r="82" spans="1:19" ht="15.75">
      <c r="A82" s="2">
        <v>7141074</v>
      </c>
      <c r="B82">
        <v>141.89712962963</v>
      </c>
      <c r="C82" s="4">
        <v>1.50433942471343E-05</v>
      </c>
      <c r="D82" s="4">
        <v>6.67220989107059E-08</v>
      </c>
      <c r="E82" s="5">
        <v>7141074</v>
      </c>
      <c r="F82" s="6">
        <v>7445</v>
      </c>
      <c r="G82" s="6">
        <f t="shared" si="4"/>
        <v>494901607.82153535</v>
      </c>
      <c r="H82" s="6">
        <f t="shared" si="5"/>
        <v>2195041.457111728</v>
      </c>
      <c r="I82">
        <v>1</v>
      </c>
      <c r="J82" t="s">
        <v>27</v>
      </c>
      <c r="K82">
        <v>7135004</v>
      </c>
      <c r="L82">
        <v>134.9721875</v>
      </c>
      <c r="M82" s="4">
        <v>1.60851075775509E-05</v>
      </c>
      <c r="N82" s="4">
        <v>4.81702774850829E-08</v>
      </c>
      <c r="O82" s="5">
        <v>7135004</v>
      </c>
      <c r="P82" s="6">
        <v>14889</v>
      </c>
      <c r="Q82" s="6">
        <f t="shared" si="6"/>
        <v>925638820.1456457</v>
      </c>
      <c r="R82" s="6">
        <f t="shared" si="7"/>
        <v>2772022.4190237867</v>
      </c>
      <c r="S82">
        <v>1</v>
      </c>
    </row>
    <row r="83" spans="1:19" ht="15.75">
      <c r="A83" s="2">
        <v>7141075</v>
      </c>
      <c r="B83">
        <v>141.919606481481</v>
      </c>
      <c r="C83" s="4">
        <v>1.48869783064554E-05</v>
      </c>
      <c r="D83" s="4">
        <v>6.29247920910012E-08</v>
      </c>
      <c r="E83" s="5">
        <v>7141075</v>
      </c>
      <c r="F83" s="6">
        <v>8203</v>
      </c>
      <c r="G83" s="6">
        <f t="shared" si="4"/>
        <v>551018469.3721865</v>
      </c>
      <c r="H83" s="6">
        <f t="shared" si="5"/>
        <v>2329063.8240878945</v>
      </c>
      <c r="I83">
        <v>1</v>
      </c>
      <c r="K83">
        <v>7135005</v>
      </c>
      <c r="L83">
        <v>135.015486111111</v>
      </c>
      <c r="M83" s="4">
        <v>1.56092012133468E-05</v>
      </c>
      <c r="N83" s="4">
        <v>2.86755285872033E-07</v>
      </c>
      <c r="O83" s="5">
        <v>7135005</v>
      </c>
      <c r="P83" s="6">
        <v>749</v>
      </c>
      <c r="Q83" s="6">
        <f t="shared" si="6"/>
        <v>47984518.218623534</v>
      </c>
      <c r="R83" s="6">
        <f t="shared" si="7"/>
        <v>881519.4353089449</v>
      </c>
      <c r="S83">
        <v>1</v>
      </c>
    </row>
    <row r="84" spans="1:19" ht="15.75">
      <c r="A84" s="2">
        <v>7141076</v>
      </c>
      <c r="B84">
        <v>141.944201388889</v>
      </c>
      <c r="C84" s="4">
        <v>1.51347483757129E-05</v>
      </c>
      <c r="D84" s="4">
        <v>1.14501990038019E-07</v>
      </c>
      <c r="E84" s="5">
        <v>7141076</v>
      </c>
      <c r="F84" s="6">
        <v>2547</v>
      </c>
      <c r="G84" s="6">
        <f t="shared" si="4"/>
        <v>168288228.96634564</v>
      </c>
      <c r="H84" s="6">
        <f t="shared" si="5"/>
        <v>1273185.1655718535</v>
      </c>
      <c r="I84">
        <v>1</v>
      </c>
      <c r="K84">
        <v>7135016</v>
      </c>
      <c r="L84">
        <v>135.231076388889</v>
      </c>
      <c r="M84" s="4">
        <v>1.65494030042657E-05</v>
      </c>
      <c r="N84" s="4">
        <v>4.61870159112731E-08</v>
      </c>
      <c r="O84" s="5">
        <v>7135016</v>
      </c>
      <c r="P84" s="6">
        <v>18783</v>
      </c>
      <c r="Q84" s="6">
        <f t="shared" si="6"/>
        <v>1134965412.054959</v>
      </c>
      <c r="R84" s="6">
        <f t="shared" si="7"/>
        <v>3167526.075219469</v>
      </c>
      <c r="S84">
        <v>1</v>
      </c>
    </row>
    <row r="85" spans="1:19" ht="15.75">
      <c r="A85" s="2">
        <v>7141077</v>
      </c>
      <c r="B85">
        <v>141.956585648148</v>
      </c>
      <c r="C85" s="4">
        <v>1.50294229350661E-05</v>
      </c>
      <c r="D85" s="4">
        <v>6.86155419208942E-08</v>
      </c>
      <c r="E85" s="5">
        <v>7141077</v>
      </c>
      <c r="F85" s="6">
        <v>7039</v>
      </c>
      <c r="G85" s="6">
        <f t="shared" si="4"/>
        <v>468347988.50306237</v>
      </c>
      <c r="H85" s="6">
        <f t="shared" si="5"/>
        <v>2138202.589516589</v>
      </c>
      <c r="I85">
        <v>1</v>
      </c>
      <c r="K85">
        <v>7135018</v>
      </c>
      <c r="L85">
        <v>135.276203703704</v>
      </c>
      <c r="M85" s="4">
        <v>1.60236311262511E-05</v>
      </c>
      <c r="N85" s="4">
        <v>5.37965017014395E-08</v>
      </c>
      <c r="O85" s="5">
        <v>7135018</v>
      </c>
      <c r="P85" s="6">
        <v>12759</v>
      </c>
      <c r="Q85" s="6">
        <f t="shared" si="6"/>
        <v>796261465.2990396</v>
      </c>
      <c r="R85" s="6">
        <f t="shared" si="7"/>
        <v>2673306.751462423</v>
      </c>
      <c r="S85">
        <v>1</v>
      </c>
    </row>
    <row r="86" spans="1:19" ht="15.75">
      <c r="A86" s="2">
        <v>7142001</v>
      </c>
      <c r="B86">
        <v>141.977372685185</v>
      </c>
      <c r="C86" s="4">
        <v>1.55004889415975E-05</v>
      </c>
      <c r="D86" s="4">
        <v>5.57939142696803E-08</v>
      </c>
      <c r="E86" s="5">
        <v>7142001</v>
      </c>
      <c r="F86" s="6">
        <v>11346</v>
      </c>
      <c r="G86" s="6">
        <f t="shared" si="4"/>
        <v>731976910.0671134</v>
      </c>
      <c r="H86" s="6">
        <f t="shared" si="5"/>
        <v>2634746.3697142582</v>
      </c>
      <c r="I86">
        <v>1</v>
      </c>
      <c r="K86">
        <v>7135019</v>
      </c>
      <c r="L86">
        <v>135.308634259259</v>
      </c>
      <c r="M86" s="4">
        <v>1.59878860119309E-05</v>
      </c>
      <c r="N86" s="4">
        <v>7.30339239345397E-08</v>
      </c>
      <c r="O86" s="5">
        <v>7135019</v>
      </c>
      <c r="P86" s="6">
        <v>7005</v>
      </c>
      <c r="Q86" s="6">
        <f t="shared" si="6"/>
        <v>438144229.6231374</v>
      </c>
      <c r="R86" s="6">
        <f t="shared" si="7"/>
        <v>2001477.3882409646</v>
      </c>
      <c r="S86">
        <v>1</v>
      </c>
    </row>
    <row r="87" spans="1:19" ht="15.75">
      <c r="A87" s="2">
        <v>7142005</v>
      </c>
      <c r="B87">
        <v>142.015497685185</v>
      </c>
      <c r="C87" s="4">
        <v>1.51632182118795E-05</v>
      </c>
      <c r="D87" s="4">
        <v>5.52658610093986E-08</v>
      </c>
      <c r="E87" s="5">
        <v>7142005</v>
      </c>
      <c r="F87" s="6">
        <v>10746</v>
      </c>
      <c r="G87" s="6">
        <f t="shared" si="4"/>
        <v>708688607.5134852</v>
      </c>
      <c r="H87" s="6">
        <f t="shared" si="5"/>
        <v>2582979.782688875</v>
      </c>
      <c r="I87">
        <v>1</v>
      </c>
      <c r="K87">
        <v>7135022</v>
      </c>
      <c r="L87">
        <v>135.332951388889</v>
      </c>
      <c r="M87" s="4">
        <v>1.58950772621804E-05</v>
      </c>
      <c r="N87" s="4">
        <v>5.41327660766993E-08</v>
      </c>
      <c r="O87" s="5">
        <v>7135022</v>
      </c>
      <c r="P87" s="6">
        <v>12648</v>
      </c>
      <c r="Q87" s="6">
        <f t="shared" si="6"/>
        <v>795718057.3191512</v>
      </c>
      <c r="R87" s="6">
        <f t="shared" si="7"/>
        <v>2709921.993418137</v>
      </c>
      <c r="S87">
        <v>1</v>
      </c>
    </row>
    <row r="88" spans="1:19" ht="15.75">
      <c r="A88" s="2">
        <v>7142006</v>
      </c>
      <c r="B88">
        <v>142.048472222222</v>
      </c>
      <c r="C88" s="4">
        <v>1.58177873737295E-05</v>
      </c>
      <c r="D88" s="4">
        <v>2.26266946338132E-07</v>
      </c>
      <c r="E88" s="5">
        <v>7142006</v>
      </c>
      <c r="F88" s="6">
        <v>976</v>
      </c>
      <c r="G88" s="6">
        <f t="shared" si="4"/>
        <v>61702688.05237327</v>
      </c>
      <c r="H88" s="6">
        <f t="shared" si="5"/>
        <v>882631.5891470392</v>
      </c>
      <c r="I88">
        <v>1</v>
      </c>
      <c r="K88">
        <v>7135023</v>
      </c>
      <c r="L88">
        <v>135.364108796296</v>
      </c>
      <c r="M88" s="4">
        <v>1.59925131119355E-05</v>
      </c>
      <c r="N88" s="4">
        <v>5.39716859317176E-08</v>
      </c>
      <c r="O88" s="5">
        <v>7135023</v>
      </c>
      <c r="P88" s="6">
        <v>12850</v>
      </c>
      <c r="Q88" s="6">
        <f t="shared" si="6"/>
        <v>803500982.6197869</v>
      </c>
      <c r="R88" s="6">
        <f t="shared" si="7"/>
        <v>2711662.787221138</v>
      </c>
      <c r="S88">
        <v>1</v>
      </c>
    </row>
    <row r="89" spans="1:19" ht="15.75">
      <c r="A89" s="2">
        <v>7142016</v>
      </c>
      <c r="B89">
        <v>142.148564814815</v>
      </c>
      <c r="C89" s="4">
        <v>1.52456114369075E-05</v>
      </c>
      <c r="D89" s="4">
        <v>7.08809179896E-08</v>
      </c>
      <c r="E89" s="5">
        <v>7142016</v>
      </c>
      <c r="F89" s="6">
        <v>6787</v>
      </c>
      <c r="G89" s="6">
        <f t="shared" si="4"/>
        <v>445177291.05764943</v>
      </c>
      <c r="H89" s="6">
        <f t="shared" si="5"/>
        <v>2069748.0838256388</v>
      </c>
      <c r="I89">
        <v>1</v>
      </c>
      <c r="K89">
        <v>7135024</v>
      </c>
      <c r="L89">
        <v>135.396608796296</v>
      </c>
      <c r="M89" s="4">
        <v>1.58827975288529E-05</v>
      </c>
      <c r="N89" s="4">
        <v>5.77330339683021E-08</v>
      </c>
      <c r="O89" s="5">
        <v>7135024</v>
      </c>
      <c r="P89" s="6">
        <v>11099</v>
      </c>
      <c r="Q89" s="6">
        <f t="shared" si="6"/>
        <v>698806364.5486515</v>
      </c>
      <c r="R89" s="6">
        <f t="shared" si="7"/>
        <v>2540119.9951370764</v>
      </c>
      <c r="S89">
        <v>1</v>
      </c>
    </row>
    <row r="90" spans="1:19" ht="15.75">
      <c r="A90" s="2">
        <v>7142017</v>
      </c>
      <c r="B90">
        <v>142.169502314815</v>
      </c>
      <c r="C90" s="4">
        <v>1.53026632703135E-05</v>
      </c>
      <c r="D90" s="4">
        <v>5.62043109478082E-08</v>
      </c>
      <c r="E90" s="5">
        <v>7142017</v>
      </c>
      <c r="F90" s="6">
        <v>10616</v>
      </c>
      <c r="G90" s="6">
        <f t="shared" si="4"/>
        <v>693735450.6515592</v>
      </c>
      <c r="H90" s="6">
        <f t="shared" si="5"/>
        <v>2547982.8115658</v>
      </c>
      <c r="I90">
        <v>1</v>
      </c>
      <c r="K90">
        <v>7135025</v>
      </c>
      <c r="L90">
        <v>135.427997685185</v>
      </c>
      <c r="M90" s="4">
        <v>1.57009795007916E-05</v>
      </c>
      <c r="N90" s="4">
        <v>6.68012684510653E-08</v>
      </c>
      <c r="O90" s="5">
        <v>7135025</v>
      </c>
      <c r="P90" s="6">
        <v>8079</v>
      </c>
      <c r="Q90" s="6">
        <f t="shared" si="6"/>
        <v>514553884.97212404</v>
      </c>
      <c r="R90" s="6">
        <f t="shared" si="7"/>
        <v>2189217.0613195472</v>
      </c>
      <c r="S90">
        <v>1</v>
      </c>
    </row>
    <row r="91" spans="1:19" ht="15.75">
      <c r="A91" s="2">
        <v>7142018</v>
      </c>
      <c r="B91">
        <v>142.196944444444</v>
      </c>
      <c r="C91" s="4">
        <v>1.5193883897043E-05</v>
      </c>
      <c r="D91" s="4">
        <v>9.03958703455768E-08</v>
      </c>
      <c r="E91" s="5">
        <v>7142018</v>
      </c>
      <c r="F91" s="6">
        <v>4154</v>
      </c>
      <c r="G91" s="6">
        <f t="shared" si="4"/>
        <v>273399482.85431105</v>
      </c>
      <c r="H91" s="6">
        <f t="shared" si="5"/>
        <v>1626587.6698883995</v>
      </c>
      <c r="I91">
        <v>1</v>
      </c>
      <c r="K91">
        <v>7135028</v>
      </c>
      <c r="L91">
        <v>135.462210648148</v>
      </c>
      <c r="M91" s="4">
        <v>1.55837802476637E-05</v>
      </c>
      <c r="N91" s="4">
        <v>5.78351875047232E-08</v>
      </c>
      <c r="O91" s="5">
        <v>7135028</v>
      </c>
      <c r="P91" s="6">
        <v>10637</v>
      </c>
      <c r="Q91" s="6">
        <f t="shared" si="6"/>
        <v>682568659.9113001</v>
      </c>
      <c r="R91" s="6">
        <f t="shared" si="7"/>
        <v>2533177.8171561393</v>
      </c>
      <c r="S91">
        <v>1</v>
      </c>
    </row>
    <row r="92" spans="1:18" ht="15.75">
      <c r="A92" s="2">
        <v>7142022</v>
      </c>
      <c r="B92">
        <v>142.213842592593</v>
      </c>
      <c r="C92" s="4">
        <v>1.53561952257646E-05</v>
      </c>
      <c r="D92" s="4">
        <v>7.91308621866285E-08</v>
      </c>
      <c r="E92" s="5">
        <v>7142022</v>
      </c>
      <c r="F92" s="6">
        <v>5527</v>
      </c>
      <c r="G92" s="6">
        <f t="shared" si="4"/>
        <v>359919883.7174724</v>
      </c>
      <c r="H92" s="6">
        <f t="shared" si="5"/>
        <v>1854676.2591875407</v>
      </c>
      <c r="I92">
        <v>1</v>
      </c>
      <c r="P92" s="6" t="s">
        <v>45</v>
      </c>
      <c r="Q92" s="6">
        <f>SUM(Q2:Q91)</f>
        <v>30890972331.36647</v>
      </c>
      <c r="R92" s="6">
        <f>SUM(R2:R91)</f>
        <v>122404307.72977075</v>
      </c>
    </row>
    <row r="93" spans="1:17" ht="15.75">
      <c r="A93" s="2">
        <v>7142024</v>
      </c>
      <c r="B93">
        <v>142.238333333333</v>
      </c>
      <c r="C93" s="4">
        <v>1.52657819948542E-05</v>
      </c>
      <c r="D93" s="4">
        <v>5.61670599343101E-08</v>
      </c>
      <c r="E93" s="5">
        <v>7142024</v>
      </c>
      <c r="F93" s="6">
        <v>10824</v>
      </c>
      <c r="G93" s="6">
        <f t="shared" si="4"/>
        <v>709036720.4017824</v>
      </c>
      <c r="H93" s="6">
        <f t="shared" si="5"/>
        <v>2608743.3964311588</v>
      </c>
      <c r="I93">
        <v>1</v>
      </c>
      <c r="Q93" s="6">
        <f>Q92-(SUM(Q2:Q15))-Q20-Q21-Q25-Q32-Q43-Q52-Q55-SUM(Q57:Q61)-Q70-Q75-Q77-SUM(Q83:Q91)</f>
        <v>20486420384.669117</v>
      </c>
    </row>
    <row r="94" spans="1:9" ht="15.75">
      <c r="A94" s="2">
        <v>7142025</v>
      </c>
      <c r="B94">
        <v>142.269675925926</v>
      </c>
      <c r="C94" s="4">
        <v>1.58392866454607E-05</v>
      </c>
      <c r="D94" s="4">
        <v>1.35784745862614E-07</v>
      </c>
      <c r="E94" s="5">
        <v>7142025</v>
      </c>
      <c r="F94" s="6">
        <v>1978</v>
      </c>
      <c r="G94" s="6">
        <f t="shared" si="4"/>
        <v>124879361.3168725</v>
      </c>
      <c r="H94" s="6">
        <f t="shared" si="5"/>
        <v>1070547.7285340133</v>
      </c>
      <c r="I94">
        <v>1</v>
      </c>
    </row>
    <row r="95" spans="1:9" ht="15.75">
      <c r="A95" s="2">
        <v>7142028</v>
      </c>
      <c r="B95">
        <v>142.292847222222</v>
      </c>
      <c r="C95" s="4">
        <v>1.5107546537489E-05</v>
      </c>
      <c r="D95" s="4">
        <v>9.06605519632393E-08</v>
      </c>
      <c r="E95" s="5">
        <v>7142028</v>
      </c>
      <c r="F95" s="6">
        <v>7969</v>
      </c>
      <c r="G95" s="6">
        <f t="shared" si="4"/>
        <v>527484722.9644552</v>
      </c>
      <c r="H95" s="6">
        <f t="shared" si="5"/>
        <v>3165441.5902320496</v>
      </c>
      <c r="I95">
        <v>1</v>
      </c>
    </row>
    <row r="96" spans="1:9" ht="15.75">
      <c r="A96" s="2">
        <v>7142029</v>
      </c>
      <c r="B96">
        <v>142.314189814815</v>
      </c>
      <c r="C96" s="4">
        <v>1.60347701331308E-05</v>
      </c>
      <c r="D96" s="4">
        <v>7.02254558700718E-08</v>
      </c>
      <c r="E96" s="5">
        <v>7142029</v>
      </c>
      <c r="F96" s="6">
        <v>7645</v>
      </c>
      <c r="G96" s="6">
        <f t="shared" si="4"/>
        <v>476776401.31578916</v>
      </c>
      <c r="H96" s="6">
        <f t="shared" si="5"/>
        <v>2088077.3377171103</v>
      </c>
      <c r="I96">
        <v>1</v>
      </c>
    </row>
    <row r="97" spans="1:9" ht="15.75">
      <c r="A97" s="2">
        <v>7142033</v>
      </c>
      <c r="B97">
        <v>142.345983796296</v>
      </c>
      <c r="C97" s="4">
        <v>1.62886240018516E-05</v>
      </c>
      <c r="D97" s="4">
        <v>1.16038915244927E-07</v>
      </c>
      <c r="E97" s="5">
        <v>7142033</v>
      </c>
      <c r="F97" s="6">
        <v>2878</v>
      </c>
      <c r="G97" s="6">
        <f t="shared" si="4"/>
        <v>176687730.0177624</v>
      </c>
      <c r="H97" s="6">
        <f t="shared" si="5"/>
        <v>1258709.9147244752</v>
      </c>
      <c r="I97">
        <v>1</v>
      </c>
    </row>
    <row r="98" spans="1:9" ht="15.75">
      <c r="A98" s="2">
        <v>7142034</v>
      </c>
      <c r="B98">
        <v>142.359050925926</v>
      </c>
      <c r="C98" s="4">
        <v>1.60421726135349E-05</v>
      </c>
      <c r="D98" s="4">
        <v>6.80377033994341E-08</v>
      </c>
      <c r="E98" s="5">
        <v>7142034</v>
      </c>
      <c r="F98" s="6">
        <v>8177</v>
      </c>
      <c r="G98" s="6">
        <f t="shared" si="4"/>
        <v>509718988.630069</v>
      </c>
      <c r="H98" s="6">
        <f t="shared" si="5"/>
        <v>2161808.7649931093</v>
      </c>
      <c r="I98">
        <v>1</v>
      </c>
    </row>
    <row r="99" spans="1:9" ht="15.75">
      <c r="A99" s="2">
        <v>7142035</v>
      </c>
      <c r="B99">
        <v>142.385532407407</v>
      </c>
      <c r="C99" s="4">
        <v>1.57772987750381E-05</v>
      </c>
      <c r="D99" s="4">
        <v>7.69728161684099E-08</v>
      </c>
      <c r="E99" s="5">
        <v>7142035</v>
      </c>
      <c r="F99" s="6">
        <v>6165</v>
      </c>
      <c r="G99" s="6">
        <f t="shared" si="4"/>
        <v>390751299.5668114</v>
      </c>
      <c r="H99" s="6">
        <f t="shared" si="5"/>
        <v>1906361.0557156864</v>
      </c>
      <c r="I99">
        <v>1</v>
      </c>
    </row>
    <row r="100" spans="1:9" ht="15.75">
      <c r="A100" s="2">
        <v>7142036</v>
      </c>
      <c r="B100">
        <v>142.407407407407</v>
      </c>
      <c r="C100" s="4">
        <v>1.67446127967581E-05</v>
      </c>
      <c r="D100" s="4">
        <v>1.23458664679479E-07</v>
      </c>
      <c r="E100" s="5">
        <v>7142036</v>
      </c>
      <c r="F100" s="6">
        <v>2680</v>
      </c>
      <c r="G100" s="6">
        <f t="shared" si="4"/>
        <v>160051476.40791494</v>
      </c>
      <c r="H100" s="6">
        <f t="shared" si="5"/>
        <v>1180065.6006286375</v>
      </c>
      <c r="I100">
        <v>1</v>
      </c>
    </row>
    <row r="101" spans="1:9" ht="15.75">
      <c r="A101" s="2">
        <v>7142045</v>
      </c>
      <c r="B101">
        <v>142.625173611111</v>
      </c>
      <c r="C101" s="4">
        <v>1.5316357147728E-05</v>
      </c>
      <c r="D101" s="4">
        <v>5.57540593231859E-08</v>
      </c>
      <c r="E101" s="5">
        <v>7142045</v>
      </c>
      <c r="F101" s="6">
        <v>11043</v>
      </c>
      <c r="G101" s="6">
        <f t="shared" si="4"/>
        <v>720993895.1859775</v>
      </c>
      <c r="H101" s="6">
        <f t="shared" si="5"/>
        <v>2624536.370896575</v>
      </c>
      <c r="I101">
        <v>1</v>
      </c>
    </row>
    <row r="102" spans="1:9" ht="15.75">
      <c r="A102" s="2">
        <v>7142046</v>
      </c>
      <c r="B102">
        <v>142.650694444444</v>
      </c>
      <c r="C102" s="4">
        <v>1.52632422334649E-05</v>
      </c>
      <c r="D102" s="4">
        <v>5.97411211100175E-08</v>
      </c>
      <c r="E102" s="5">
        <v>7142046</v>
      </c>
      <c r="F102" s="6">
        <v>9559</v>
      </c>
      <c r="G102" s="6">
        <f t="shared" si="4"/>
        <v>626275849.7694377</v>
      </c>
      <c r="H102" s="6">
        <f t="shared" si="5"/>
        <v>2451276.1323621916</v>
      </c>
      <c r="I102">
        <v>1</v>
      </c>
    </row>
    <row r="103" spans="1:9" ht="15.75">
      <c r="A103" s="2">
        <v>7142047</v>
      </c>
      <c r="B103">
        <v>142.673240740741</v>
      </c>
      <c r="C103" s="4">
        <v>1.55040233891555E-05</v>
      </c>
      <c r="D103" s="4">
        <v>6.07846655595941E-08</v>
      </c>
      <c r="E103" s="5">
        <v>7142047</v>
      </c>
      <c r="F103" s="6">
        <v>9526</v>
      </c>
      <c r="G103" s="6">
        <f t="shared" si="4"/>
        <v>614421157.7146543</v>
      </c>
      <c r="H103" s="6">
        <f t="shared" si="5"/>
        <v>2408883.4005853613</v>
      </c>
      <c r="I103">
        <v>1</v>
      </c>
    </row>
    <row r="104" spans="1:9" ht="15.75">
      <c r="A104" s="2">
        <v>7142048</v>
      </c>
      <c r="B104">
        <v>142.696041666667</v>
      </c>
      <c r="C104" s="4">
        <v>1.58847602594239E-05</v>
      </c>
      <c r="D104" s="4">
        <v>8.96307588318748E-08</v>
      </c>
      <c r="E104" s="5">
        <v>7142048</v>
      </c>
      <c r="F104" s="6">
        <v>4598</v>
      </c>
      <c r="G104" s="6">
        <f t="shared" si="4"/>
        <v>289459829.73033285</v>
      </c>
      <c r="H104" s="6">
        <f t="shared" si="5"/>
        <v>1633295.2947579427</v>
      </c>
      <c r="I104">
        <v>1</v>
      </c>
    </row>
    <row r="105" spans="1:9" ht="15.75">
      <c r="A105" s="2">
        <v>7142049</v>
      </c>
      <c r="B105">
        <v>142.711967592593</v>
      </c>
      <c r="C105" s="4">
        <v>1.5189914546577E-05</v>
      </c>
      <c r="D105" s="4">
        <v>1.48442393566081E-07</v>
      </c>
      <c r="E105" s="5">
        <v>7142049</v>
      </c>
      <c r="F105" s="6">
        <v>1526</v>
      </c>
      <c r="G105" s="6">
        <f t="shared" si="4"/>
        <v>100461394.65240635</v>
      </c>
      <c r="H105" s="6">
        <f t="shared" si="5"/>
        <v>981752.0590693795</v>
      </c>
      <c r="I105">
        <v>1</v>
      </c>
    </row>
    <row r="106" spans="1:9" ht="15.75">
      <c r="A106" s="2">
        <v>7142059</v>
      </c>
      <c r="B106">
        <v>142.907905092593</v>
      </c>
      <c r="C106" s="4">
        <v>1.54224270353303E-05</v>
      </c>
      <c r="D106" s="4">
        <v>6.13219104861632E-08</v>
      </c>
      <c r="E106" s="5">
        <v>7142059</v>
      </c>
      <c r="F106" s="6">
        <v>10325</v>
      </c>
      <c r="G106" s="6">
        <f t="shared" si="4"/>
        <v>669479581.673305</v>
      </c>
      <c r="H106" s="6">
        <f t="shared" si="5"/>
        <v>2661952.4206946692</v>
      </c>
      <c r="I106">
        <v>1</v>
      </c>
    </row>
    <row r="107" spans="1:9" ht="15.75">
      <c r="A107" s="2">
        <v>7142060</v>
      </c>
      <c r="B107">
        <v>142.928680555556</v>
      </c>
      <c r="C107" s="4">
        <v>1.53178519593614E-05</v>
      </c>
      <c r="D107" s="4">
        <v>5.63559682433433E-08</v>
      </c>
      <c r="E107" s="5">
        <v>7142060</v>
      </c>
      <c r="F107" s="6">
        <v>15958</v>
      </c>
      <c r="G107" s="6">
        <f t="shared" si="4"/>
        <v>1041790979.7233272</v>
      </c>
      <c r="H107" s="6">
        <f t="shared" si="5"/>
        <v>3832857.2129598386</v>
      </c>
      <c r="I107">
        <v>1</v>
      </c>
    </row>
    <row r="108" spans="1:9" ht="15.75">
      <c r="A108" s="2">
        <v>7142061</v>
      </c>
      <c r="B108">
        <v>142.953715277778</v>
      </c>
      <c r="C108" s="4">
        <v>1.53079739156879E-05</v>
      </c>
      <c r="D108" s="4">
        <v>6.0087205042743E-08</v>
      </c>
      <c r="E108" s="5">
        <v>7142061</v>
      </c>
      <c r="F108" s="6">
        <v>13937</v>
      </c>
      <c r="G108" s="6">
        <f t="shared" si="4"/>
        <v>910440537.510787</v>
      </c>
      <c r="H108" s="6">
        <f t="shared" si="5"/>
        <v>3573681.7659829073</v>
      </c>
      <c r="I108">
        <v>1</v>
      </c>
    </row>
    <row r="109" spans="1:9" ht="15.75">
      <c r="A109" s="2">
        <v>7143001</v>
      </c>
      <c r="B109">
        <v>142.976122685185</v>
      </c>
      <c r="C109" s="4">
        <v>1.51727990727693E-05</v>
      </c>
      <c r="D109" s="4">
        <v>5.1576749253633E-08</v>
      </c>
      <c r="E109" s="5">
        <v>7143001</v>
      </c>
      <c r="F109" s="6">
        <v>18855</v>
      </c>
      <c r="G109" s="6">
        <f t="shared" si="4"/>
        <v>1242684353.0696433</v>
      </c>
      <c r="H109" s="6">
        <f t="shared" si="5"/>
        <v>4224244.9117193725</v>
      </c>
      <c r="I109">
        <v>1</v>
      </c>
    </row>
    <row r="110" spans="1:9" ht="15.75">
      <c r="A110" s="2">
        <v>7143004</v>
      </c>
      <c r="B110">
        <v>143.015428240741</v>
      </c>
      <c r="C110" s="4">
        <v>1.54659144207232E-05</v>
      </c>
      <c r="D110" s="4">
        <v>5.36741513508338E-08</v>
      </c>
      <c r="E110" s="5">
        <v>7143004</v>
      </c>
      <c r="F110" s="6">
        <v>12164</v>
      </c>
      <c r="G110" s="6">
        <f t="shared" si="4"/>
        <v>786503770.1037014</v>
      </c>
      <c r="H110" s="6">
        <f t="shared" si="5"/>
        <v>2729545.841659548</v>
      </c>
      <c r="I110">
        <v>1</v>
      </c>
    </row>
    <row r="111" spans="1:9" ht="15.75">
      <c r="A111" s="2">
        <v>7143005</v>
      </c>
      <c r="B111">
        <v>143.044953703704</v>
      </c>
      <c r="C111" s="4">
        <v>1.51406400392518E-05</v>
      </c>
      <c r="D111" s="4">
        <v>7.84588504898647E-08</v>
      </c>
      <c r="E111" s="5">
        <v>7143005</v>
      </c>
      <c r="F111" s="6">
        <v>5456</v>
      </c>
      <c r="G111" s="6">
        <f t="shared" si="4"/>
        <v>360354647.2180457</v>
      </c>
      <c r="H111" s="6">
        <f t="shared" si="5"/>
        <v>1867359.062504054</v>
      </c>
      <c r="I111">
        <v>1</v>
      </c>
    </row>
    <row r="112" spans="1:9" ht="15.75">
      <c r="A112" s="2">
        <v>7143006</v>
      </c>
      <c r="B112">
        <v>143.062349537037</v>
      </c>
      <c r="C112" s="4">
        <v>1.55594311995023E-05</v>
      </c>
      <c r="D112" s="4">
        <v>1.02624059176734E-07</v>
      </c>
      <c r="E112" s="5">
        <v>7143006</v>
      </c>
      <c r="F112" s="6">
        <v>3030</v>
      </c>
      <c r="G112" s="6">
        <f t="shared" si="4"/>
        <v>194737195.79780787</v>
      </c>
      <c r="H112" s="6">
        <f t="shared" si="5"/>
        <v>1284412.0873843203</v>
      </c>
      <c r="I112">
        <v>1</v>
      </c>
    </row>
    <row r="113" spans="1:9" ht="15.75">
      <c r="A113" s="2">
        <v>7143007</v>
      </c>
      <c r="B113">
        <v>143.075856481481</v>
      </c>
      <c r="C113" s="4">
        <v>1.54494543000585E-05</v>
      </c>
      <c r="D113" s="4">
        <v>5.55422527588514E-08</v>
      </c>
      <c r="E113" s="5">
        <v>7143007</v>
      </c>
      <c r="F113" s="6">
        <v>9540</v>
      </c>
      <c r="G113" s="6">
        <f t="shared" si="4"/>
        <v>617497538.405863</v>
      </c>
      <c r="H113" s="6">
        <f t="shared" si="5"/>
        <v>2219962.187012465</v>
      </c>
      <c r="I113">
        <v>1</v>
      </c>
    </row>
    <row r="114" spans="1:9" ht="15.75">
      <c r="A114" s="2">
        <v>7143008</v>
      </c>
      <c r="B114">
        <v>143.105763888889</v>
      </c>
      <c r="C114" s="4">
        <v>1.5394178025869E-05</v>
      </c>
      <c r="D114" s="4">
        <v>5.76564624229103E-08</v>
      </c>
      <c r="E114" s="5">
        <v>7143008</v>
      </c>
      <c r="F114" s="6">
        <v>10477</v>
      </c>
      <c r="G114" s="6">
        <f t="shared" si="4"/>
        <v>680581969.5208166</v>
      </c>
      <c r="H114" s="6">
        <f t="shared" si="5"/>
        <v>2549012.2749942774</v>
      </c>
      <c r="I114">
        <v>1</v>
      </c>
    </row>
    <row r="115" spans="1:9" ht="15.75">
      <c r="A115" s="2">
        <v>7143011</v>
      </c>
      <c r="B115">
        <v>143.138981481481</v>
      </c>
      <c r="C115" s="4">
        <v>1.52980428533226E-05</v>
      </c>
      <c r="D115" s="4">
        <v>5.34190914361794E-08</v>
      </c>
      <c r="E115" s="5">
        <v>7143011</v>
      </c>
      <c r="F115" s="6">
        <v>12059</v>
      </c>
      <c r="G115" s="6">
        <f t="shared" si="4"/>
        <v>788270768.7265297</v>
      </c>
      <c r="H115" s="6">
        <f t="shared" si="5"/>
        <v>2752555.25656501</v>
      </c>
      <c r="I115">
        <v>1</v>
      </c>
    </row>
    <row r="116" spans="1:9" ht="15.75">
      <c r="A116" s="2">
        <v>7143012</v>
      </c>
      <c r="B116">
        <v>143.170601851852</v>
      </c>
      <c r="C116" s="4">
        <v>1.54508278244067E-05</v>
      </c>
      <c r="D116" s="4">
        <v>5.33949361949551E-08</v>
      </c>
      <c r="E116" s="5">
        <v>7143012</v>
      </c>
      <c r="F116" s="6">
        <v>12277</v>
      </c>
      <c r="G116" s="6">
        <f t="shared" si="4"/>
        <v>794585257.147633</v>
      </c>
      <c r="H116" s="6">
        <f t="shared" si="5"/>
        <v>2745925.952254213</v>
      </c>
      <c r="I116">
        <v>1</v>
      </c>
    </row>
    <row r="117" spans="1:9" ht="15.75">
      <c r="A117" s="2">
        <v>7143013</v>
      </c>
      <c r="B117">
        <v>143.20375</v>
      </c>
      <c r="C117" s="4">
        <v>1.54980710351953E-05</v>
      </c>
      <c r="D117" s="4">
        <v>5.55539209853382E-08</v>
      </c>
      <c r="E117" s="5">
        <v>7143013</v>
      </c>
      <c r="F117" s="6">
        <v>11387</v>
      </c>
      <c r="G117" s="6">
        <f t="shared" si="4"/>
        <v>734736598.776759</v>
      </c>
      <c r="H117" s="6">
        <f t="shared" si="5"/>
        <v>2633714.7933304617</v>
      </c>
      <c r="I117">
        <v>1</v>
      </c>
    </row>
    <row r="118" spans="1:9" ht="15.75">
      <c r="A118" s="2">
        <v>7143014</v>
      </c>
      <c r="B118">
        <v>143.236435185185</v>
      </c>
      <c r="C118" s="4">
        <v>1.54445304577324E-05</v>
      </c>
      <c r="D118" s="4">
        <v>8.01617835191893E-08</v>
      </c>
      <c r="E118" s="5">
        <v>7143014</v>
      </c>
      <c r="F118" s="6">
        <v>5445</v>
      </c>
      <c r="G118" s="6">
        <f t="shared" si="4"/>
        <v>352551993.39996296</v>
      </c>
      <c r="H118" s="6">
        <f t="shared" si="5"/>
        <v>1829851.4578691735</v>
      </c>
      <c r="I118">
        <v>1</v>
      </c>
    </row>
    <row r="119" spans="1:9" ht="15.75">
      <c r="A119" s="2">
        <v>7143025</v>
      </c>
      <c r="B119">
        <v>143.342037037037</v>
      </c>
      <c r="C119" s="4">
        <v>1.55039018060296E-05</v>
      </c>
      <c r="D119" s="4">
        <v>1.10922542983912E-07</v>
      </c>
      <c r="E119" s="5">
        <v>7143025</v>
      </c>
      <c r="F119" s="6">
        <v>2870</v>
      </c>
      <c r="G119" s="6">
        <f t="shared" si="4"/>
        <v>185114691.5084197</v>
      </c>
      <c r="H119" s="6">
        <f t="shared" si="5"/>
        <v>1324401.5979132866</v>
      </c>
      <c r="I119">
        <v>1</v>
      </c>
    </row>
    <row r="120" spans="1:9" ht="15.75">
      <c r="A120" s="2">
        <v>7143031</v>
      </c>
      <c r="B120">
        <v>143.424189814815</v>
      </c>
      <c r="C120" s="4">
        <v>1.54081570584317E-05</v>
      </c>
      <c r="D120" s="4">
        <v>9.13158128070328E-08</v>
      </c>
      <c r="E120" s="5">
        <v>7143031</v>
      </c>
      <c r="F120" s="6">
        <v>4630</v>
      </c>
      <c r="G120" s="6">
        <f t="shared" si="4"/>
        <v>300490187.271706</v>
      </c>
      <c r="H120" s="6">
        <f t="shared" si="5"/>
        <v>1780842.808597788</v>
      </c>
      <c r="I120">
        <v>1</v>
      </c>
    </row>
    <row r="121" spans="1:9" ht="15.75">
      <c r="A121" s="2">
        <v>7143054</v>
      </c>
      <c r="B121">
        <v>143.780185185185</v>
      </c>
      <c r="C121" s="4">
        <v>1.52306794321987E-05</v>
      </c>
      <c r="D121" s="4">
        <v>6.06199081708877E-08</v>
      </c>
      <c r="E121" s="5">
        <v>7143054</v>
      </c>
      <c r="F121" s="6">
        <v>9215</v>
      </c>
      <c r="G121" s="6">
        <f t="shared" si="4"/>
        <v>605028819.6939435</v>
      </c>
      <c r="H121" s="6">
        <f t="shared" si="5"/>
        <v>2408086.366327833</v>
      </c>
      <c r="I121">
        <v>1</v>
      </c>
    </row>
    <row r="122" spans="1:9" ht="15.75">
      <c r="A122" s="2">
        <v>7143055</v>
      </c>
      <c r="B122">
        <v>143.803391203704</v>
      </c>
      <c r="C122" s="4">
        <v>1.48298628174434E-05</v>
      </c>
      <c r="D122" s="4">
        <v>5.45709612272298E-08</v>
      </c>
      <c r="E122" s="5">
        <v>7143055</v>
      </c>
      <c r="F122" s="6">
        <v>10823</v>
      </c>
      <c r="G122" s="6">
        <f t="shared" si="4"/>
        <v>729811201.4407585</v>
      </c>
      <c r="H122" s="6">
        <f t="shared" si="5"/>
        <v>2685560.835409503</v>
      </c>
      <c r="I122">
        <v>1</v>
      </c>
    </row>
    <row r="123" spans="1:9" ht="15.75">
      <c r="A123" s="2">
        <v>7143056</v>
      </c>
      <c r="B123">
        <v>143.831516203704</v>
      </c>
      <c r="C123" s="4">
        <v>1.5083535963605E-05</v>
      </c>
      <c r="D123" s="4">
        <v>5.81405919884575E-08</v>
      </c>
      <c r="E123" s="5">
        <v>7143056</v>
      </c>
      <c r="F123" s="6">
        <v>9880</v>
      </c>
      <c r="G123" s="6">
        <f t="shared" si="4"/>
        <v>655018824.7529896</v>
      </c>
      <c r="H123" s="6">
        <f t="shared" si="5"/>
        <v>2524817.9423321737</v>
      </c>
      <c r="I123">
        <v>1</v>
      </c>
    </row>
    <row r="124" spans="1:9" ht="15.75">
      <c r="A124" s="2">
        <v>7143057</v>
      </c>
      <c r="B124">
        <v>143.857488425926</v>
      </c>
      <c r="C124" s="4">
        <v>1.52631715426208E-05</v>
      </c>
      <c r="D124" s="4">
        <v>5.98210885994398E-08</v>
      </c>
      <c r="E124" s="5">
        <v>7143057</v>
      </c>
      <c r="F124" s="6">
        <v>9531</v>
      </c>
      <c r="G124" s="6">
        <f t="shared" si="4"/>
        <v>624444269.2258085</v>
      </c>
      <c r="H124" s="6">
        <f t="shared" si="5"/>
        <v>2447390.167270269</v>
      </c>
      <c r="I124">
        <v>1</v>
      </c>
    </row>
    <row r="125" spans="1:9" ht="15.75">
      <c r="A125" s="2">
        <v>7143060</v>
      </c>
      <c r="B125">
        <v>143.891400462963</v>
      </c>
      <c r="C125" s="4">
        <v>1.52802159832776E-05</v>
      </c>
      <c r="D125" s="4">
        <v>6.24813155975388E-08</v>
      </c>
      <c r="E125" s="5">
        <v>7143060</v>
      </c>
      <c r="F125" s="6">
        <v>8754</v>
      </c>
      <c r="G125" s="6">
        <f t="shared" si="4"/>
        <v>572897661.2359552</v>
      </c>
      <c r="H125" s="6">
        <f t="shared" si="5"/>
        <v>2342597.7496620105</v>
      </c>
      <c r="I125">
        <v>1</v>
      </c>
    </row>
    <row r="126" spans="1:9" ht="15.75">
      <c r="A126" s="2">
        <v>7144011</v>
      </c>
      <c r="B126">
        <v>144.140578703704</v>
      </c>
      <c r="C126" s="4">
        <v>1.45160037457871E-05</v>
      </c>
      <c r="D126" s="4">
        <v>7.47874655870836E-08</v>
      </c>
      <c r="E126" s="5">
        <v>7144011</v>
      </c>
      <c r="F126" s="6">
        <v>5510</v>
      </c>
      <c r="G126" s="6">
        <f t="shared" si="4"/>
        <v>379581053.8833139</v>
      </c>
      <c r="H126" s="6">
        <f t="shared" si="5"/>
        <v>1955628.1123891368</v>
      </c>
      <c r="I126">
        <v>1</v>
      </c>
    </row>
    <row r="127" spans="1:9" ht="15.75">
      <c r="A127" s="2">
        <v>7144014</v>
      </c>
      <c r="B127">
        <v>144.168877314815</v>
      </c>
      <c r="C127" s="4">
        <v>1.47288558418911E-05</v>
      </c>
      <c r="D127" s="4">
        <v>5.38104877433064E-08</v>
      </c>
      <c r="E127" s="5">
        <v>7144014</v>
      </c>
      <c r="F127" s="6">
        <v>10994</v>
      </c>
      <c r="G127" s="6">
        <f t="shared" si="4"/>
        <v>746425935.4573487</v>
      </c>
      <c r="H127" s="6">
        <f t="shared" si="5"/>
        <v>2726996.8612888977</v>
      </c>
      <c r="I127">
        <v>1</v>
      </c>
    </row>
    <row r="128" spans="1:9" ht="15.75">
      <c r="A128" s="2">
        <v>7144015</v>
      </c>
      <c r="B128">
        <v>144.197581018519</v>
      </c>
      <c r="C128" s="4">
        <v>1.43734811628853E-05</v>
      </c>
      <c r="D128" s="4">
        <v>8.98002932840215E-08</v>
      </c>
      <c r="E128" s="5">
        <v>7144015</v>
      </c>
      <c r="F128" s="6">
        <v>3761</v>
      </c>
      <c r="G128" s="6">
        <f t="shared" si="4"/>
        <v>261662429.39890736</v>
      </c>
      <c r="H128" s="6">
        <f t="shared" si="5"/>
        <v>1634771.885470969</v>
      </c>
      <c r="I128">
        <v>1</v>
      </c>
    </row>
    <row r="129" spans="1:9" ht="15.75">
      <c r="A129" s="2">
        <v>7144018</v>
      </c>
      <c r="B129">
        <v>144.214953703704</v>
      </c>
      <c r="C129" s="4">
        <v>1.44313135470856E-05</v>
      </c>
      <c r="D129" s="4">
        <v>8.86836863889298E-08</v>
      </c>
      <c r="E129" s="5">
        <v>7144018</v>
      </c>
      <c r="F129" s="6">
        <v>3884</v>
      </c>
      <c r="G129" s="6">
        <f t="shared" si="4"/>
        <v>269136969.91805524</v>
      </c>
      <c r="H129" s="6">
        <f t="shared" si="5"/>
        <v>1653907.5641315957</v>
      </c>
      <c r="I129">
        <v>1</v>
      </c>
    </row>
    <row r="130" spans="1:9" ht="15.75">
      <c r="A130" s="2">
        <v>7145007</v>
      </c>
      <c r="B130">
        <v>145.029074074074</v>
      </c>
      <c r="C130" s="4">
        <v>1.50702554592084E-05</v>
      </c>
      <c r="D130" s="4">
        <v>7.74274861244953E-08</v>
      </c>
      <c r="E130" s="5">
        <v>7145007</v>
      </c>
      <c r="F130" s="6">
        <v>5532</v>
      </c>
      <c r="G130" s="6">
        <f t="shared" si="4"/>
        <v>367080705.0997781</v>
      </c>
      <c r="H130" s="6">
        <f t="shared" si="5"/>
        <v>1885975.7405980935</v>
      </c>
      <c r="I130">
        <v>1</v>
      </c>
    </row>
    <row r="131" spans="1:9" ht="15.75">
      <c r="A131" s="2">
        <v>7145008</v>
      </c>
      <c r="B131">
        <v>145.042465277778</v>
      </c>
      <c r="C131" s="4">
        <v>1.44302259827843E-05</v>
      </c>
      <c r="D131" s="4">
        <v>1.58706978889745E-07</v>
      </c>
      <c r="E131" s="5">
        <v>7145008</v>
      </c>
      <c r="F131" s="6">
        <v>1408</v>
      </c>
      <c r="G131" s="6">
        <f aca="true" t="shared" si="8" ref="G131:G194">1/((C131*I131)/F131)</f>
        <v>97572969.52104472</v>
      </c>
      <c r="H131" s="6">
        <f aca="true" t="shared" si="9" ref="H131:H194">F131*D131/((C131^2)*I131)</f>
        <v>1073130.1943892536</v>
      </c>
      <c r="I131">
        <v>1</v>
      </c>
    </row>
    <row r="132" spans="1:9" ht="15.75">
      <c r="A132" s="2">
        <v>7145009</v>
      </c>
      <c r="B132">
        <v>145.047210648148</v>
      </c>
      <c r="C132" s="4">
        <v>1.46648485537164E-05</v>
      </c>
      <c r="D132" s="4">
        <v>5.75008302438299E-08</v>
      </c>
      <c r="E132" s="5">
        <v>7145009</v>
      </c>
      <c r="F132" s="6">
        <v>9517</v>
      </c>
      <c r="G132" s="6">
        <f t="shared" si="8"/>
        <v>648966811.0202324</v>
      </c>
      <c r="H132" s="6">
        <f t="shared" si="9"/>
        <v>2544597.0544917276</v>
      </c>
      <c r="I132">
        <v>1</v>
      </c>
    </row>
    <row r="133" spans="1:9" ht="15.75">
      <c r="A133" s="2">
        <v>7145010</v>
      </c>
      <c r="B133">
        <v>145.069548611111</v>
      </c>
      <c r="C133" s="4">
        <v>1.43555429546973E-05</v>
      </c>
      <c r="D133" s="4">
        <v>5.58657787100038E-08</v>
      </c>
      <c r="E133" s="5">
        <v>7145010</v>
      </c>
      <c r="F133" s="6">
        <v>9663</v>
      </c>
      <c r="G133" s="6">
        <f t="shared" si="8"/>
        <v>673119785.8899621</v>
      </c>
      <c r="H133" s="6">
        <f t="shared" si="9"/>
        <v>2619501.1308540707</v>
      </c>
      <c r="I133">
        <v>1</v>
      </c>
    </row>
    <row r="134" spans="1:9" ht="15.75">
      <c r="A134" s="2">
        <v>7145012</v>
      </c>
      <c r="B134">
        <v>145.09462962963</v>
      </c>
      <c r="C134" s="4">
        <v>1.49424600015418E-05</v>
      </c>
      <c r="D134" s="4">
        <v>1.33954190339544E-07</v>
      </c>
      <c r="E134" s="5">
        <v>7145012</v>
      </c>
      <c r="F134" s="6">
        <v>2134</v>
      </c>
      <c r="G134" s="6">
        <f t="shared" si="8"/>
        <v>142814503.08582446</v>
      </c>
      <c r="H134" s="6">
        <f t="shared" si="9"/>
        <v>1280284.580158286</v>
      </c>
      <c r="I134">
        <v>1</v>
      </c>
    </row>
    <row r="135" spans="1:9" ht="15.75">
      <c r="A135" s="2">
        <v>7145013</v>
      </c>
      <c r="B135">
        <v>145.101111111111</v>
      </c>
      <c r="C135" s="4">
        <v>1.45050433521066E-05</v>
      </c>
      <c r="D135" s="4">
        <v>7.4724055386664E-08</v>
      </c>
      <c r="E135" s="5">
        <v>7145013</v>
      </c>
      <c r="F135" s="6">
        <v>5519</v>
      </c>
      <c r="G135" s="6">
        <f t="shared" si="8"/>
        <v>380488349.19190115</v>
      </c>
      <c r="H135" s="6">
        <f t="shared" si="9"/>
        <v>1960120.4759492693</v>
      </c>
      <c r="I135">
        <v>1</v>
      </c>
    </row>
    <row r="136" spans="1:9" ht="15.75">
      <c r="A136" s="2">
        <v>7145017</v>
      </c>
      <c r="B136">
        <v>145.134409722222</v>
      </c>
      <c r="C136" s="4">
        <v>1.46901894580179E-05</v>
      </c>
      <c r="D136" s="4">
        <v>3.89305520232499E-08</v>
      </c>
      <c r="E136" s="5">
        <v>7145017</v>
      </c>
      <c r="F136" s="6">
        <v>20866</v>
      </c>
      <c r="G136" s="6">
        <f t="shared" si="8"/>
        <v>1420403736.7681017</v>
      </c>
      <c r="H136" s="6">
        <f t="shared" si="9"/>
        <v>3764219.769002911</v>
      </c>
      <c r="I136">
        <v>1</v>
      </c>
    </row>
    <row r="137" spans="1:9" ht="15.75">
      <c r="A137" s="2">
        <v>7145018</v>
      </c>
      <c r="B137">
        <v>145.186412037037</v>
      </c>
      <c r="C137" s="4">
        <v>1.43521615182582E-05</v>
      </c>
      <c r="D137" s="4">
        <v>5.36196881460657E-08</v>
      </c>
      <c r="E137" s="5">
        <v>7145018</v>
      </c>
      <c r="F137" s="6">
        <v>10497</v>
      </c>
      <c r="G137" s="6">
        <f t="shared" si="8"/>
        <v>731388089.9853426</v>
      </c>
      <c r="H137" s="6">
        <f t="shared" si="9"/>
        <v>2732466.55208491</v>
      </c>
      <c r="I137">
        <v>1</v>
      </c>
    </row>
    <row r="138" spans="1:9" ht="15.75">
      <c r="A138" s="2">
        <v>7145019</v>
      </c>
      <c r="B138">
        <v>145.215023148148</v>
      </c>
      <c r="C138" s="4">
        <v>1.43213896438969E-05</v>
      </c>
      <c r="D138" s="4">
        <v>5.94009096897605E-08</v>
      </c>
      <c r="E138" s="5">
        <v>7145019</v>
      </c>
      <c r="F138" s="6">
        <v>8496</v>
      </c>
      <c r="G138" s="6">
        <f t="shared" si="8"/>
        <v>593238520.2312119</v>
      </c>
      <c r="H138" s="6">
        <f t="shared" si="9"/>
        <v>2460578.8014264754</v>
      </c>
      <c r="I138">
        <v>1</v>
      </c>
    </row>
    <row r="139" spans="1:9" ht="15.75">
      <c r="A139" s="2">
        <v>7145022</v>
      </c>
      <c r="B139">
        <v>145.245474537037</v>
      </c>
      <c r="C139" s="4">
        <v>1.46642281307566E-05</v>
      </c>
      <c r="D139" s="4">
        <v>6.79010910381685E-08</v>
      </c>
      <c r="E139" s="5">
        <v>7145022</v>
      </c>
      <c r="F139" s="6">
        <v>6839</v>
      </c>
      <c r="G139" s="6">
        <f t="shared" si="8"/>
        <v>466372995.4975232</v>
      </c>
      <c r="H139" s="6">
        <f t="shared" si="9"/>
        <v>2159488.7192597706</v>
      </c>
      <c r="I139">
        <v>1</v>
      </c>
    </row>
    <row r="140" spans="1:9" ht="15.75">
      <c r="A140" s="2">
        <v>7145023</v>
      </c>
      <c r="B140">
        <v>145.264699074074</v>
      </c>
      <c r="C140" s="4">
        <v>1.47957360745531E-05</v>
      </c>
      <c r="D140" s="4">
        <v>5.37295043961266E-08</v>
      </c>
      <c r="E140" s="5">
        <v>7145023</v>
      </c>
      <c r="F140" s="6">
        <v>11101</v>
      </c>
      <c r="G140" s="6">
        <f t="shared" si="8"/>
        <v>750283726.6131283</v>
      </c>
      <c r="H140" s="6">
        <f t="shared" si="9"/>
        <v>2724593.9360012505</v>
      </c>
      <c r="I140">
        <v>1</v>
      </c>
    </row>
    <row r="141" spans="1:9" ht="15.75">
      <c r="A141" s="2">
        <v>7145024</v>
      </c>
      <c r="B141">
        <v>145.296168981481</v>
      </c>
      <c r="C141" s="4">
        <v>1.45622440379841E-05</v>
      </c>
      <c r="D141" s="4">
        <v>5.14820368551413E-08</v>
      </c>
      <c r="E141" s="5">
        <v>7145024</v>
      </c>
      <c r="F141" s="6">
        <v>11702</v>
      </c>
      <c r="G141" s="6">
        <f t="shared" si="8"/>
        <v>803584939.8950155</v>
      </c>
      <c r="H141" s="6">
        <f t="shared" si="9"/>
        <v>2840921.31569845</v>
      </c>
      <c r="I141">
        <v>1</v>
      </c>
    </row>
    <row r="142" spans="1:9" ht="15.75">
      <c r="A142" s="2">
        <v>7145026</v>
      </c>
      <c r="B142">
        <v>145.362488425926</v>
      </c>
      <c r="C142" s="4">
        <v>1.5002017852433E-05</v>
      </c>
      <c r="D142" s="4">
        <v>8.25252731007205E-08</v>
      </c>
      <c r="E142" s="5">
        <v>7145026</v>
      </c>
      <c r="F142" s="6">
        <v>4843</v>
      </c>
      <c r="G142" s="6">
        <f t="shared" si="8"/>
        <v>322823239.3560691</v>
      </c>
      <c r="H142" s="6">
        <f t="shared" si="9"/>
        <v>1775832.8414999363</v>
      </c>
      <c r="I142">
        <v>1</v>
      </c>
    </row>
    <row r="143" spans="1:9" ht="15.75">
      <c r="A143" s="2">
        <v>7145030</v>
      </c>
      <c r="B143">
        <v>145.384861111111</v>
      </c>
      <c r="C143" s="4">
        <v>1.49826315990381E-05</v>
      </c>
      <c r="D143" s="4">
        <v>1.42924195811152E-07</v>
      </c>
      <c r="E143" s="5">
        <v>7145030</v>
      </c>
      <c r="F143" s="6">
        <v>1615</v>
      </c>
      <c r="G143" s="6">
        <f t="shared" si="8"/>
        <v>107791477.70700607</v>
      </c>
      <c r="H143" s="6">
        <f t="shared" si="9"/>
        <v>1028257.9642122844</v>
      </c>
      <c r="I143">
        <v>1</v>
      </c>
    </row>
    <row r="144" spans="1:9" ht="15.75">
      <c r="A144" s="2">
        <v>7145044</v>
      </c>
      <c r="B144">
        <v>145.601990740741</v>
      </c>
      <c r="C144" s="4">
        <v>1.49646203863071E-05</v>
      </c>
      <c r="D144" s="4">
        <v>4.88608219601369E-07</v>
      </c>
      <c r="E144" s="5">
        <v>7145044</v>
      </c>
      <c r="F144" s="6">
        <v>322</v>
      </c>
      <c r="G144" s="6">
        <f t="shared" si="8"/>
        <v>21517418.530351486</v>
      </c>
      <c r="H144" s="6">
        <f t="shared" si="9"/>
        <v>702562.930908202</v>
      </c>
      <c r="I144">
        <v>1</v>
      </c>
    </row>
    <row r="145" spans="1:9" ht="15.75">
      <c r="A145" s="2">
        <v>7145057</v>
      </c>
      <c r="B145">
        <v>145.768865740741</v>
      </c>
      <c r="C145" s="4">
        <v>1.43895269518808E-05</v>
      </c>
      <c r="D145" s="4">
        <v>5.72720457570373E-08</v>
      </c>
      <c r="E145" s="5">
        <v>7145057</v>
      </c>
      <c r="F145" s="6">
        <v>9237</v>
      </c>
      <c r="G145" s="6">
        <f t="shared" si="8"/>
        <v>641925202.3286747</v>
      </c>
      <c r="H145" s="6">
        <f t="shared" si="9"/>
        <v>2554939.4141520374</v>
      </c>
      <c r="I145">
        <v>1</v>
      </c>
    </row>
    <row r="146" spans="1:9" ht="15.75">
      <c r="A146" s="2">
        <v>7145064</v>
      </c>
      <c r="B146">
        <v>145.859560185185</v>
      </c>
      <c r="C146" s="4">
        <v>1.43486825450403E-05</v>
      </c>
      <c r="D146" s="4">
        <v>5.81238164782491E-08</v>
      </c>
      <c r="E146" s="5">
        <v>7145064</v>
      </c>
      <c r="F146" s="6">
        <v>8895</v>
      </c>
      <c r="G146" s="6">
        <f t="shared" si="8"/>
        <v>619917541.0062023</v>
      </c>
      <c r="H146" s="6">
        <f t="shared" si="9"/>
        <v>2511169.459076688</v>
      </c>
      <c r="I146">
        <v>1</v>
      </c>
    </row>
    <row r="147" spans="1:9" ht="15.75">
      <c r="A147" s="2">
        <v>7145067</v>
      </c>
      <c r="B147">
        <v>145.889108796296</v>
      </c>
      <c r="C147" s="4">
        <v>1.42527422915771E-05</v>
      </c>
      <c r="D147" s="4">
        <v>5.41581099552759E-08</v>
      </c>
      <c r="E147" s="5">
        <v>7145067</v>
      </c>
      <c r="F147" s="6">
        <v>10147</v>
      </c>
      <c r="G147" s="6">
        <f t="shared" si="8"/>
        <v>711933169.9413762</v>
      </c>
      <c r="H147" s="6">
        <f t="shared" si="9"/>
        <v>2705230.6222697278</v>
      </c>
      <c r="I147">
        <v>1</v>
      </c>
    </row>
    <row r="148" spans="1:9" ht="15.75">
      <c r="A148" s="2">
        <v>7145068</v>
      </c>
      <c r="B148">
        <v>145.916365740741</v>
      </c>
      <c r="C148" s="4">
        <v>1.4179364605119E-05</v>
      </c>
      <c r="D148" s="4">
        <v>9.16835158337645E-08</v>
      </c>
      <c r="E148" s="5">
        <v>7145068</v>
      </c>
      <c r="F148" s="6">
        <v>3503</v>
      </c>
      <c r="G148" s="6">
        <f t="shared" si="8"/>
        <v>247049151.88762093</v>
      </c>
      <c r="H148" s="6">
        <f t="shared" si="9"/>
        <v>1597415.360955569</v>
      </c>
      <c r="I148">
        <v>1</v>
      </c>
    </row>
    <row r="149" spans="1:9" ht="15.75">
      <c r="A149" s="2">
        <v>7145069</v>
      </c>
      <c r="B149">
        <v>145.929571759259</v>
      </c>
      <c r="C149" s="4">
        <v>1.43164728234064E-05</v>
      </c>
      <c r="D149" s="4">
        <v>5.99683590306707E-08</v>
      </c>
      <c r="E149" s="5">
        <v>7145069</v>
      </c>
      <c r="F149" s="6">
        <v>8360</v>
      </c>
      <c r="G149" s="6">
        <f t="shared" si="8"/>
        <v>583942714.3208069</v>
      </c>
      <c r="H149" s="6">
        <f t="shared" si="9"/>
        <v>2445999.568307249</v>
      </c>
      <c r="I149">
        <v>1</v>
      </c>
    </row>
    <row r="150" spans="1:9" ht="15.75">
      <c r="A150" s="2">
        <v>7145070</v>
      </c>
      <c r="B150">
        <v>145.952314814815</v>
      </c>
      <c r="C150" s="4">
        <v>1.43371066442492E-05</v>
      </c>
      <c r="D150" s="4">
        <v>5.90375204868432E-08</v>
      </c>
      <c r="E150" s="5">
        <v>7145070</v>
      </c>
      <c r="F150" s="6">
        <v>8624</v>
      </c>
      <c r="G150" s="6">
        <f t="shared" si="8"/>
        <v>601516066.9436185</v>
      </c>
      <c r="H150" s="6">
        <f t="shared" si="9"/>
        <v>2476930.5276524224</v>
      </c>
      <c r="I150">
        <v>1</v>
      </c>
    </row>
    <row r="151" spans="1:9" ht="15.75">
      <c r="A151" s="2">
        <v>7146001</v>
      </c>
      <c r="B151">
        <v>145.977951388889</v>
      </c>
      <c r="C151" s="4">
        <v>1.41817502020783E-05</v>
      </c>
      <c r="D151" s="4">
        <v>5.81259084561375E-08</v>
      </c>
      <c r="E151" s="5">
        <v>7146001</v>
      </c>
      <c r="F151" s="6">
        <v>8725</v>
      </c>
      <c r="G151" s="6">
        <f t="shared" si="8"/>
        <v>615227308.0315131</v>
      </c>
      <c r="H151" s="6">
        <f t="shared" si="9"/>
        <v>2521596.113088708</v>
      </c>
      <c r="I151">
        <v>1</v>
      </c>
    </row>
    <row r="152" spans="1:9" ht="15.75">
      <c r="A152" s="2">
        <v>7146004</v>
      </c>
      <c r="B152">
        <v>146.0096875</v>
      </c>
      <c r="C152" s="4">
        <v>1.42880744504901E-05</v>
      </c>
      <c r="D152" s="4">
        <v>6.41678281446425E-08</v>
      </c>
      <c r="E152" s="5">
        <v>7146004</v>
      </c>
      <c r="F152" s="6">
        <v>7258</v>
      </c>
      <c r="G152" s="6">
        <f t="shared" si="8"/>
        <v>507976076.49301136</v>
      </c>
      <c r="H152" s="6">
        <f t="shared" si="9"/>
        <v>2281323.609485759</v>
      </c>
      <c r="I152">
        <v>1</v>
      </c>
    </row>
    <row r="153" spans="1:9" ht="15.75">
      <c r="A153" s="2">
        <v>7146005</v>
      </c>
      <c r="B153">
        <v>146.031296296296</v>
      </c>
      <c r="C153" s="4">
        <v>1.4589687338363E-05</v>
      </c>
      <c r="D153" s="4">
        <v>1.70049124904317E-07</v>
      </c>
      <c r="E153" s="5">
        <v>7146005</v>
      </c>
      <c r="F153" s="6">
        <v>1262</v>
      </c>
      <c r="G153" s="6">
        <f t="shared" si="8"/>
        <v>86499454.76772635</v>
      </c>
      <c r="H153" s="6">
        <f t="shared" si="9"/>
        <v>1008188.6093114058</v>
      </c>
      <c r="I153">
        <v>1</v>
      </c>
    </row>
    <row r="154" spans="1:9" ht="15.75">
      <c r="A154" s="2">
        <v>7146006</v>
      </c>
      <c r="B154">
        <v>146.03619212963</v>
      </c>
      <c r="C154" s="4">
        <v>1.46326726300718E-05</v>
      </c>
      <c r="D154" s="4">
        <v>1.17173064193699E-07</v>
      </c>
      <c r="E154" s="5">
        <v>7146006</v>
      </c>
      <c r="F154" s="6">
        <v>2273</v>
      </c>
      <c r="G154" s="6">
        <f t="shared" si="8"/>
        <v>155337309.69479406</v>
      </c>
      <c r="H154" s="6">
        <f t="shared" si="9"/>
        <v>1243884.0819235423</v>
      </c>
      <c r="I154">
        <v>1</v>
      </c>
    </row>
    <row r="155" spans="1:9" ht="15.75">
      <c r="A155" s="2">
        <v>7146007</v>
      </c>
      <c r="B155">
        <v>146.043761574074</v>
      </c>
      <c r="C155" s="4">
        <v>1.47313656341183E-05</v>
      </c>
      <c r="D155" s="4">
        <v>1.5783590256023E-07</v>
      </c>
      <c r="E155" s="5">
        <v>7146007</v>
      </c>
      <c r="F155" s="6">
        <v>1482</v>
      </c>
      <c r="G155" s="6">
        <f t="shared" si="8"/>
        <v>100601671.07438037</v>
      </c>
      <c r="H155" s="6">
        <f t="shared" si="9"/>
        <v>1077873.969560363</v>
      </c>
      <c r="I155">
        <v>1</v>
      </c>
    </row>
    <row r="156" spans="1:9" ht="15.75">
      <c r="A156" s="2">
        <v>7146016</v>
      </c>
      <c r="B156">
        <v>146.19349537037</v>
      </c>
      <c r="C156" s="4">
        <v>1.35999174981308E-05</v>
      </c>
      <c r="D156" s="4">
        <v>8.58276575183764E-08</v>
      </c>
      <c r="E156" s="5">
        <v>7146016</v>
      </c>
      <c r="F156" s="6">
        <v>3674</v>
      </c>
      <c r="G156" s="6">
        <f t="shared" si="8"/>
        <v>270148697.6303321</v>
      </c>
      <c r="H156" s="6">
        <f t="shared" si="9"/>
        <v>1704880.187871605</v>
      </c>
      <c r="I156">
        <v>1</v>
      </c>
    </row>
    <row r="157" spans="1:9" ht="15.75">
      <c r="A157" s="2">
        <v>7146017</v>
      </c>
      <c r="B157">
        <v>146.204780092593</v>
      </c>
      <c r="C157" s="4">
        <v>1.38731178812356E-05</v>
      </c>
      <c r="D157" s="4">
        <v>5.95551281220506E-08</v>
      </c>
      <c r="E157" s="5">
        <v>7146017</v>
      </c>
      <c r="F157" s="6">
        <v>7929</v>
      </c>
      <c r="G157" s="6">
        <f t="shared" si="8"/>
        <v>571536987.4226002</v>
      </c>
      <c r="H157" s="6">
        <f t="shared" si="9"/>
        <v>2453519.0145311593</v>
      </c>
      <c r="I157">
        <v>1</v>
      </c>
    </row>
    <row r="158" spans="1:9" ht="15.75">
      <c r="A158" s="2">
        <v>7146019</v>
      </c>
      <c r="B158">
        <v>146.237326388889</v>
      </c>
      <c r="C158" s="4">
        <v>1.36551146282233E-05</v>
      </c>
      <c r="D158" s="4">
        <v>5.12539624628052E-08</v>
      </c>
      <c r="E158" s="5">
        <v>7146019</v>
      </c>
      <c r="F158" s="6">
        <v>10371</v>
      </c>
      <c r="G158" s="6">
        <f t="shared" si="8"/>
        <v>759495638.2544402</v>
      </c>
      <c r="H158" s="6">
        <f t="shared" si="9"/>
        <v>2850738.4956915784</v>
      </c>
      <c r="I158">
        <v>1</v>
      </c>
    </row>
    <row r="159" spans="1:9" ht="15.75">
      <c r="A159" s="2">
        <v>7146020</v>
      </c>
      <c r="B159">
        <v>146.266585648148</v>
      </c>
      <c r="C159" s="4">
        <v>1.34913017986E-05</v>
      </c>
      <c r="D159" s="4">
        <v>5.02515617835472E-08</v>
      </c>
      <c r="E159" s="5">
        <v>7146020</v>
      </c>
      <c r="F159" s="6">
        <v>10551</v>
      </c>
      <c r="G159" s="6">
        <f t="shared" si="8"/>
        <v>782059445.226767</v>
      </c>
      <c r="H159" s="6">
        <f t="shared" si="9"/>
        <v>2912966.3776625083</v>
      </c>
      <c r="I159">
        <v>1</v>
      </c>
    </row>
    <row r="160" spans="1:9" ht="15.75">
      <c r="A160" s="2">
        <v>7146066</v>
      </c>
      <c r="B160">
        <v>146.551446759259</v>
      </c>
      <c r="C160" s="4">
        <v>1.44130964768731E-05</v>
      </c>
      <c r="D160" s="4">
        <v>1.23845630579811E-07</v>
      </c>
      <c r="E160" s="5">
        <v>7146066</v>
      </c>
      <c r="F160" s="6">
        <v>1975</v>
      </c>
      <c r="G160" s="6">
        <f t="shared" si="8"/>
        <v>137028153.74677026</v>
      </c>
      <c r="H160" s="6">
        <f t="shared" si="9"/>
        <v>1177424.860451482</v>
      </c>
      <c r="I160">
        <v>1</v>
      </c>
    </row>
    <row r="161" spans="1:9" ht="15.75">
      <c r="A161" s="2">
        <v>7146068</v>
      </c>
      <c r="B161">
        <v>146.585069444444</v>
      </c>
      <c r="C161" s="4">
        <v>1.40559550209439E-05</v>
      </c>
      <c r="D161" s="4">
        <v>5.02280041379509E-08</v>
      </c>
      <c r="E161" s="5">
        <v>7146068</v>
      </c>
      <c r="F161" s="6">
        <v>10039</v>
      </c>
      <c r="G161" s="6">
        <f t="shared" si="8"/>
        <v>714216855.7768941</v>
      </c>
      <c r="H161" s="6">
        <f t="shared" si="9"/>
        <v>2552205.604948435</v>
      </c>
      <c r="I161">
        <v>1</v>
      </c>
    </row>
    <row r="162" spans="1:10" ht="15.75">
      <c r="A162" s="2">
        <v>7146069</v>
      </c>
      <c r="B162">
        <v>146.61</v>
      </c>
      <c r="C162" s="4">
        <v>1.38286139184254E-05</v>
      </c>
      <c r="D162" s="4">
        <v>5.31964463491065E-08</v>
      </c>
      <c r="E162" s="5">
        <v>7146069</v>
      </c>
      <c r="F162" s="6">
        <v>8646</v>
      </c>
      <c r="G162" s="6">
        <f t="shared" si="8"/>
        <v>625225351.6514748</v>
      </c>
      <c r="H162" s="6">
        <f t="shared" si="9"/>
        <v>2405141.0409913347</v>
      </c>
      <c r="I162">
        <v>1</v>
      </c>
      <c r="J162" t="s">
        <v>28</v>
      </c>
    </row>
    <row r="163" spans="1:9" ht="15.75">
      <c r="A163" s="2">
        <v>7146075</v>
      </c>
      <c r="B163">
        <v>146.664953703704</v>
      </c>
      <c r="C163" s="4">
        <v>1.40719939731109E-05</v>
      </c>
      <c r="D163" s="4">
        <v>5.45639554460344E-08</v>
      </c>
      <c r="E163" s="5">
        <v>7146075</v>
      </c>
      <c r="F163" s="6">
        <v>8500</v>
      </c>
      <c r="G163" s="6">
        <f t="shared" si="8"/>
        <v>604036643.0117865</v>
      </c>
      <c r="H163" s="6">
        <f t="shared" si="9"/>
        <v>2342143.4474776946</v>
      </c>
      <c r="I163">
        <v>1</v>
      </c>
    </row>
    <row r="164" spans="1:9" ht="15.75">
      <c r="A164" s="2">
        <v>7146076</v>
      </c>
      <c r="B164">
        <v>146.687962962963</v>
      </c>
      <c r="C164" s="4">
        <v>1.42477674969768E-05</v>
      </c>
      <c r="D164" s="4">
        <v>5.55875543073145E-08</v>
      </c>
      <c r="E164" s="5">
        <v>7146076</v>
      </c>
      <c r="F164" s="6">
        <v>8349</v>
      </c>
      <c r="G164" s="6">
        <f t="shared" si="8"/>
        <v>585986541.5245972</v>
      </c>
      <c r="H164" s="6">
        <f t="shared" si="9"/>
        <v>2286221.943702103</v>
      </c>
      <c r="I164">
        <v>1</v>
      </c>
    </row>
    <row r="165" spans="1:9" ht="15.75">
      <c r="A165" s="2">
        <v>7146077</v>
      </c>
      <c r="B165">
        <v>146.710844907407</v>
      </c>
      <c r="C165" s="4">
        <v>1.41824744945824E-05</v>
      </c>
      <c r="D165" s="4">
        <v>4.86568775165917E-08</v>
      </c>
      <c r="E165" s="5">
        <v>7146077</v>
      </c>
      <c r="F165" s="6">
        <v>10895</v>
      </c>
      <c r="G165" s="6">
        <f t="shared" si="8"/>
        <v>768201628.2956693</v>
      </c>
      <c r="H165" s="6">
        <f t="shared" si="9"/>
        <v>2635526.8645331897</v>
      </c>
      <c r="I165">
        <v>1</v>
      </c>
    </row>
    <row r="166" spans="1:9" ht="15.75">
      <c r="A166" s="2">
        <v>7146078</v>
      </c>
      <c r="B166">
        <v>146.741006944444</v>
      </c>
      <c r="C166" s="4">
        <v>1.3853328669698E-05</v>
      </c>
      <c r="D166" s="4">
        <v>6.35449333391823E-08</v>
      </c>
      <c r="E166" s="5">
        <v>7146078</v>
      </c>
      <c r="F166" s="6">
        <v>6103</v>
      </c>
      <c r="G166" s="6">
        <f t="shared" si="8"/>
        <v>440543940.41407263</v>
      </c>
      <c r="H166" s="6">
        <f t="shared" si="9"/>
        <v>2020765.9829674144</v>
      </c>
      <c r="I166">
        <v>1</v>
      </c>
    </row>
    <row r="167" spans="1:9" ht="15.75">
      <c r="A167" s="2">
        <v>7147052</v>
      </c>
      <c r="B167">
        <v>147.427141203704</v>
      </c>
      <c r="C167" s="4">
        <v>1.44137610379268E-05</v>
      </c>
      <c r="D167" s="4">
        <v>6.09365725391751E-08</v>
      </c>
      <c r="E167" s="5">
        <v>7147052</v>
      </c>
      <c r="F167" s="6">
        <v>9513</v>
      </c>
      <c r="G167" s="6">
        <f t="shared" si="8"/>
        <v>659994291.2171589</v>
      </c>
      <c r="H167" s="6">
        <f t="shared" si="9"/>
        <v>2790235.657186986</v>
      </c>
      <c r="I167">
        <v>1</v>
      </c>
    </row>
    <row r="168" spans="1:9" ht="15.75">
      <c r="A168" s="2">
        <v>7147055</v>
      </c>
      <c r="B168">
        <v>147.458958333333</v>
      </c>
      <c r="C168" s="4">
        <v>1.42277780760136E-05</v>
      </c>
      <c r="D168" s="4">
        <v>8.28774835356965E-08</v>
      </c>
      <c r="E168" s="5">
        <v>7147055</v>
      </c>
      <c r="F168" s="6">
        <v>3769</v>
      </c>
      <c r="G168" s="6">
        <f t="shared" si="8"/>
        <v>264904328.69163886</v>
      </c>
      <c r="H168" s="6">
        <f t="shared" si="9"/>
        <v>1543080.3054687066</v>
      </c>
      <c r="I168">
        <v>1</v>
      </c>
    </row>
    <row r="169" spans="1:9" ht="15.75">
      <c r="A169" s="2">
        <v>7148020</v>
      </c>
      <c r="B169">
        <v>148.291111111111</v>
      </c>
      <c r="C169" s="4">
        <v>1.39624113588876E-05</v>
      </c>
      <c r="D169" s="4">
        <v>6.52965202476575E-08</v>
      </c>
      <c r="E169" s="5">
        <v>7148020</v>
      </c>
      <c r="F169" s="6">
        <v>6678</v>
      </c>
      <c r="G169" s="6">
        <f t="shared" si="8"/>
        <v>478284146.5094926</v>
      </c>
      <c r="H169" s="6">
        <f t="shared" si="9"/>
        <v>2236740.4636600553</v>
      </c>
      <c r="I169">
        <v>1</v>
      </c>
    </row>
    <row r="170" spans="1:9" ht="15.75">
      <c r="A170" s="2">
        <v>7148024</v>
      </c>
      <c r="B170">
        <v>148.320150462963</v>
      </c>
      <c r="C170" s="4">
        <v>1.44820658386133E-05</v>
      </c>
      <c r="D170" s="4">
        <v>4.58358762123463E-08</v>
      </c>
      <c r="E170" s="5">
        <v>7148024</v>
      </c>
      <c r="F170" s="6">
        <v>14556</v>
      </c>
      <c r="G170" s="6">
        <f t="shared" si="8"/>
        <v>1005105222.0180889</v>
      </c>
      <c r="H170" s="6">
        <f t="shared" si="9"/>
        <v>3181167.5937813083</v>
      </c>
      <c r="I170">
        <v>1</v>
      </c>
    </row>
    <row r="171" spans="1:9" ht="15.75">
      <c r="A171" s="2">
        <v>7148027</v>
      </c>
      <c r="B171">
        <v>148.366377314815</v>
      </c>
      <c r="C171" s="4">
        <v>1.44374902841882E-05</v>
      </c>
      <c r="D171" s="4">
        <v>5.56041337232158E-08</v>
      </c>
      <c r="E171" s="5">
        <v>7148027</v>
      </c>
      <c r="F171" s="6">
        <v>9823</v>
      </c>
      <c r="G171" s="6">
        <f t="shared" si="8"/>
        <v>680381410.2481548</v>
      </c>
      <c r="H171" s="6">
        <f t="shared" si="9"/>
        <v>2620401.3421683</v>
      </c>
      <c r="I171">
        <v>1</v>
      </c>
    </row>
    <row r="172" spans="1:9" ht="15.75">
      <c r="A172" s="2">
        <v>7148028</v>
      </c>
      <c r="B172">
        <v>148.395196759259</v>
      </c>
      <c r="C172" s="4">
        <v>1.39892748892516E-05</v>
      </c>
      <c r="D172" s="4">
        <v>4.40836148428874E-07</v>
      </c>
      <c r="E172" s="5">
        <v>7148028</v>
      </c>
      <c r="F172" s="6">
        <v>7540</v>
      </c>
      <c r="G172" s="6">
        <f t="shared" si="8"/>
        <v>538984333.3333323</v>
      </c>
      <c r="H172" s="6">
        <f t="shared" si="9"/>
        <v>16984710.033307664</v>
      </c>
      <c r="I172">
        <v>1</v>
      </c>
    </row>
    <row r="173" spans="1:9" ht="15.75">
      <c r="A173" s="2">
        <v>7148032</v>
      </c>
      <c r="B173">
        <v>148.431469907407</v>
      </c>
      <c r="C173" s="4">
        <v>1.66303821964199E-05</v>
      </c>
      <c r="D173" s="4">
        <v>8.48655608117589E-07</v>
      </c>
      <c r="E173" s="5">
        <v>7148032</v>
      </c>
      <c r="F173" s="6">
        <v>1983</v>
      </c>
      <c r="G173" s="6">
        <f t="shared" si="8"/>
        <v>119239592.72727296</v>
      </c>
      <c r="H173" s="6">
        <f t="shared" si="9"/>
        <v>6084848.073993263</v>
      </c>
      <c r="I173">
        <v>1</v>
      </c>
    </row>
    <row r="174" spans="1:9" ht="15.75">
      <c r="A174" s="2">
        <v>7148036</v>
      </c>
      <c r="B174">
        <v>148.445185185185</v>
      </c>
      <c r="C174" s="4">
        <v>1.60553291342473E-05</v>
      </c>
      <c r="D174" s="4">
        <v>1.69226361983898E-06</v>
      </c>
      <c r="E174" s="5">
        <v>7148036</v>
      </c>
      <c r="F174" s="6">
        <v>10587</v>
      </c>
      <c r="G174" s="6">
        <f t="shared" si="8"/>
        <v>659407223.0769211</v>
      </c>
      <c r="H174" s="6">
        <f t="shared" si="9"/>
        <v>69502832.66954869</v>
      </c>
      <c r="I174">
        <v>1</v>
      </c>
    </row>
    <row r="175" spans="1:9" ht="15.75">
      <c r="A175" s="2">
        <v>7148037</v>
      </c>
      <c r="B175">
        <v>148.477002314815</v>
      </c>
      <c r="C175" s="4">
        <v>1.31256063459453E-05</v>
      </c>
      <c r="D175" s="4">
        <v>2.98693189885246E-07</v>
      </c>
      <c r="E175" s="5">
        <v>7148037</v>
      </c>
      <c r="F175" s="6">
        <v>13353</v>
      </c>
      <c r="G175" s="6">
        <f t="shared" si="8"/>
        <v>1017324430.4347849</v>
      </c>
      <c r="H175" s="6">
        <f t="shared" si="9"/>
        <v>23150768.906659033</v>
      </c>
      <c r="I175">
        <v>1</v>
      </c>
    </row>
    <row r="176" spans="1:9" ht="15.75">
      <c r="A176" s="2">
        <v>7148054</v>
      </c>
      <c r="B176">
        <v>148.783356481481</v>
      </c>
      <c r="C176" s="4">
        <v>1.4734557956429E-05</v>
      </c>
      <c r="D176" s="4">
        <v>5.36312557298223E-08</v>
      </c>
      <c r="E176" s="5">
        <v>7148054</v>
      </c>
      <c r="F176" s="6">
        <v>10985</v>
      </c>
      <c r="G176" s="6">
        <f t="shared" si="8"/>
        <v>745526267.7362515</v>
      </c>
      <c r="H176" s="6">
        <f t="shared" si="9"/>
        <v>2713587.3391313525</v>
      </c>
      <c r="I176">
        <v>1</v>
      </c>
    </row>
    <row r="177" spans="1:9" ht="15.75">
      <c r="A177" s="2">
        <v>7148057</v>
      </c>
      <c r="B177">
        <v>148.823020833333</v>
      </c>
      <c r="C177" s="4">
        <v>1.46455101128925E-05</v>
      </c>
      <c r="D177" s="4">
        <v>7.27637110082199E-08</v>
      </c>
      <c r="E177" s="5">
        <v>7148057</v>
      </c>
      <c r="F177" s="6">
        <v>5162</v>
      </c>
      <c r="G177" s="6">
        <f t="shared" si="8"/>
        <v>352462970.5766186</v>
      </c>
      <c r="H177" s="6">
        <f t="shared" si="9"/>
        <v>1751151.9595045766</v>
      </c>
      <c r="I177">
        <v>1</v>
      </c>
    </row>
    <row r="178" spans="1:9" ht="15.75">
      <c r="A178" s="2">
        <v>7148059</v>
      </c>
      <c r="B178">
        <v>148.842511574074</v>
      </c>
      <c r="C178" s="4">
        <v>1.50088894932737E-05</v>
      </c>
      <c r="D178" s="4">
        <v>8.21551253996075E-08</v>
      </c>
      <c r="E178" s="5">
        <v>7148059</v>
      </c>
      <c r="F178" s="6">
        <v>4246</v>
      </c>
      <c r="G178" s="6">
        <f t="shared" si="8"/>
        <v>282899011.409396</v>
      </c>
      <c r="H178" s="6">
        <f t="shared" si="9"/>
        <v>1548522.5451343183</v>
      </c>
      <c r="I178">
        <v>1</v>
      </c>
    </row>
    <row r="179" spans="1:9" ht="15.75">
      <c r="A179" s="2">
        <v>7148063</v>
      </c>
      <c r="B179">
        <v>148.866944444444</v>
      </c>
      <c r="C179" s="4">
        <v>1.48320417609228E-05</v>
      </c>
      <c r="D179" s="4">
        <v>5.83270207185355E-08</v>
      </c>
      <c r="E179" s="5">
        <v>7148063</v>
      </c>
      <c r="F179" s="6">
        <v>8246</v>
      </c>
      <c r="G179" s="6">
        <f t="shared" si="8"/>
        <v>555958520.9451946</v>
      </c>
      <c r="H179" s="6">
        <f t="shared" si="9"/>
        <v>2186307.501860701</v>
      </c>
      <c r="I179">
        <v>1</v>
      </c>
    </row>
    <row r="180" spans="1:9" ht="15.75">
      <c r="A180" s="2">
        <v>7148064</v>
      </c>
      <c r="B180">
        <v>148.889155092593</v>
      </c>
      <c r="C180" s="4">
        <v>1.47739738870704E-05</v>
      </c>
      <c r="D180" s="4">
        <v>5.83810427600566E-08</v>
      </c>
      <c r="E180" s="5">
        <v>7148064</v>
      </c>
      <c r="F180" s="6">
        <v>8156</v>
      </c>
      <c r="G180" s="6">
        <f t="shared" si="8"/>
        <v>552051875.9775127</v>
      </c>
      <c r="H180" s="6">
        <f t="shared" si="9"/>
        <v>2181495.9484542278</v>
      </c>
      <c r="I180">
        <v>1</v>
      </c>
    </row>
    <row r="181" spans="1:9" ht="15.75">
      <c r="A181" s="2">
        <v>7148065</v>
      </c>
      <c r="B181">
        <v>148.911655092593</v>
      </c>
      <c r="C181" s="4">
        <v>1.45049768041791E-05</v>
      </c>
      <c r="D181" s="4">
        <v>5.81971424300906E-08</v>
      </c>
      <c r="E181" s="5">
        <v>7148065</v>
      </c>
      <c r="F181" s="6">
        <v>7945</v>
      </c>
      <c r="G181" s="6">
        <f t="shared" si="8"/>
        <v>547743033.8055369</v>
      </c>
      <c r="H181" s="6">
        <f t="shared" si="9"/>
        <v>2197664.9658816755</v>
      </c>
      <c r="I181">
        <v>1</v>
      </c>
    </row>
    <row r="182" spans="1:10" ht="15.75">
      <c r="A182" s="2">
        <v>7148066</v>
      </c>
      <c r="B182">
        <v>148.934618055556</v>
      </c>
      <c r="C182" s="4">
        <v>1.49764004465551E-05</v>
      </c>
      <c r="D182" s="4">
        <v>5.98577645576877E-08</v>
      </c>
      <c r="E182" s="5">
        <v>7148066</v>
      </c>
      <c r="F182" s="6">
        <v>7996</v>
      </c>
      <c r="G182" s="6">
        <f t="shared" si="8"/>
        <v>533906663.92332315</v>
      </c>
      <c r="H182" s="6">
        <f t="shared" si="9"/>
        <v>2133921.264922768</v>
      </c>
      <c r="I182">
        <v>1</v>
      </c>
      <c r="J182" t="s">
        <v>29</v>
      </c>
    </row>
    <row r="183" spans="1:10" ht="15.75">
      <c r="A183" s="2">
        <v>7149003</v>
      </c>
      <c r="B183">
        <v>148.98568287037</v>
      </c>
      <c r="C183" s="4">
        <v>1.46418289270731E-05</v>
      </c>
      <c r="D183" s="4">
        <v>6.21355351885231E-08</v>
      </c>
      <c r="E183" s="5">
        <v>7149003</v>
      </c>
      <c r="F183" s="6">
        <v>6866</v>
      </c>
      <c r="G183" s="6">
        <f t="shared" si="8"/>
        <v>468930489.09379065</v>
      </c>
      <c r="H183" s="6">
        <f t="shared" si="9"/>
        <v>1990000.5013842974</v>
      </c>
      <c r="I183">
        <v>1</v>
      </c>
      <c r="J183" t="s">
        <v>30</v>
      </c>
    </row>
    <row r="184" spans="1:9" ht="15.75">
      <c r="A184" s="2">
        <v>7149004</v>
      </c>
      <c r="B184">
        <v>149.007905092593</v>
      </c>
      <c r="C184" s="4">
        <v>1.45518694805046E-05</v>
      </c>
      <c r="D184" s="4">
        <v>5.19778775845007E-08</v>
      </c>
      <c r="E184" s="5">
        <v>7149004</v>
      </c>
      <c r="F184" s="6">
        <v>11459</v>
      </c>
      <c r="G184" s="6">
        <f t="shared" si="8"/>
        <v>787458959.5070124</v>
      </c>
      <c r="H184" s="6">
        <f t="shared" si="9"/>
        <v>2812727.6330308644</v>
      </c>
      <c r="I184">
        <v>1</v>
      </c>
    </row>
    <row r="185" spans="1:9" ht="15.75">
      <c r="A185" s="2">
        <v>7149005</v>
      </c>
      <c r="B185">
        <v>149.043634259259</v>
      </c>
      <c r="C185" s="4">
        <v>1.47169602899053E-05</v>
      </c>
      <c r="D185" s="4">
        <v>4.84970988758704E-08</v>
      </c>
      <c r="E185" s="5">
        <v>7149005</v>
      </c>
      <c r="F185" s="6">
        <v>11773</v>
      </c>
      <c r="G185" s="6">
        <f t="shared" si="8"/>
        <v>799961389.31457</v>
      </c>
      <c r="H185" s="6">
        <f t="shared" si="9"/>
        <v>2636129.053163124</v>
      </c>
      <c r="I185">
        <v>1</v>
      </c>
    </row>
    <row r="186" spans="1:9" ht="15.75">
      <c r="A186" s="2">
        <v>7149018</v>
      </c>
      <c r="B186">
        <v>149.240474537037</v>
      </c>
      <c r="C186" s="4">
        <v>1.38844120920736E-05</v>
      </c>
      <c r="D186" s="4">
        <v>4.96099436121064E-08</v>
      </c>
      <c r="E186" s="5">
        <v>7149018</v>
      </c>
      <c r="F186" s="6">
        <v>10008</v>
      </c>
      <c r="G186" s="6">
        <f t="shared" si="8"/>
        <v>720808337.697886</v>
      </c>
      <c r="H186" s="6">
        <f t="shared" si="9"/>
        <v>2575496.9494706006</v>
      </c>
      <c r="I186">
        <v>1</v>
      </c>
    </row>
    <row r="187" spans="1:9" ht="15.75">
      <c r="A187" s="2">
        <v>7149019</v>
      </c>
      <c r="B187">
        <v>149.269108796296</v>
      </c>
      <c r="C187" s="4">
        <v>1.42009809512946E-05</v>
      </c>
      <c r="D187" s="4">
        <v>9.18520924489195E-08</v>
      </c>
      <c r="E187" s="5">
        <v>7149019</v>
      </c>
      <c r="F187" s="6">
        <v>3058</v>
      </c>
      <c r="G187" s="6">
        <f t="shared" si="8"/>
        <v>215337236.94779155</v>
      </c>
      <c r="H187" s="6">
        <f t="shared" si="9"/>
        <v>1392803.4875661398</v>
      </c>
      <c r="I187">
        <v>1</v>
      </c>
    </row>
    <row r="188" spans="1:9" ht="15.75">
      <c r="A188" s="2">
        <v>7149023</v>
      </c>
      <c r="B188">
        <v>149.285486111111</v>
      </c>
      <c r="C188" s="4">
        <v>1.3983712363221E-05</v>
      </c>
      <c r="D188" s="4">
        <v>5.54665198246065E-08</v>
      </c>
      <c r="E188" s="5">
        <v>7149023</v>
      </c>
      <c r="F188" s="6">
        <v>8108</v>
      </c>
      <c r="G188" s="6">
        <f t="shared" si="8"/>
        <v>579817418.2504716</v>
      </c>
      <c r="H188" s="6">
        <f t="shared" si="9"/>
        <v>2299850.9615106327</v>
      </c>
      <c r="I188">
        <v>1</v>
      </c>
    </row>
    <row r="189" spans="1:9" ht="15.75">
      <c r="A189" s="2">
        <v>7149026</v>
      </c>
      <c r="B189">
        <v>149.314907407407</v>
      </c>
      <c r="C189" s="4">
        <v>1.42731390008609E-05</v>
      </c>
      <c r="D189" s="4">
        <v>6.58037172595819E-08</v>
      </c>
      <c r="E189" s="5">
        <v>7149026</v>
      </c>
      <c r="F189" s="6">
        <v>6000</v>
      </c>
      <c r="G189" s="6">
        <f t="shared" si="8"/>
        <v>420370039.10899377</v>
      </c>
      <c r="H189" s="6">
        <f t="shared" si="9"/>
        <v>1938039.782017057</v>
      </c>
      <c r="I189">
        <v>1</v>
      </c>
    </row>
    <row r="190" spans="1:9" ht="15.75">
      <c r="A190" s="2">
        <v>7150008</v>
      </c>
      <c r="B190">
        <v>150.268634259259</v>
      </c>
      <c r="C190" s="4">
        <v>1.42389853913875E-05</v>
      </c>
      <c r="D190" s="4">
        <v>1.01419536632895E-07</v>
      </c>
      <c r="E190" s="5">
        <v>7150008</v>
      </c>
      <c r="F190" s="6">
        <v>2878</v>
      </c>
      <c r="G190" s="6">
        <f t="shared" si="8"/>
        <v>202121142.82670507</v>
      </c>
      <c r="H190" s="6">
        <f t="shared" si="9"/>
        <v>1439641.3849539116</v>
      </c>
      <c r="I190">
        <v>1</v>
      </c>
    </row>
    <row r="191" spans="1:9" ht="15.75">
      <c r="A191" s="2">
        <v>7150013</v>
      </c>
      <c r="B191">
        <v>150.312592592593</v>
      </c>
      <c r="C191" s="4">
        <v>1.49480478501447E-05</v>
      </c>
      <c r="D191" s="4">
        <v>6.30686533628706E-08</v>
      </c>
      <c r="E191" s="5">
        <v>7150013</v>
      </c>
      <c r="F191" s="6">
        <v>8197</v>
      </c>
      <c r="G191" s="6">
        <f t="shared" si="8"/>
        <v>548365919.2274162</v>
      </c>
      <c r="H191" s="6">
        <f t="shared" si="9"/>
        <v>2313659.9790474325</v>
      </c>
      <c r="I191">
        <v>1</v>
      </c>
    </row>
    <row r="192" spans="1:10" ht="15.75">
      <c r="A192" s="2">
        <v>7152049</v>
      </c>
      <c r="B192">
        <v>152.907337962963</v>
      </c>
      <c r="C192" s="4">
        <v>1.58836724737723E-05</v>
      </c>
      <c r="D192" s="4">
        <v>1.22833364769674E-07</v>
      </c>
      <c r="E192" s="5">
        <v>7152049</v>
      </c>
      <c r="F192" s="6">
        <v>2841</v>
      </c>
      <c r="G192" s="6">
        <f t="shared" si="8"/>
        <v>178862917.54574788</v>
      </c>
      <c r="H192" s="6">
        <f t="shared" si="9"/>
        <v>1383202.4068075689</v>
      </c>
      <c r="I192">
        <v>1</v>
      </c>
      <c r="J192" t="s">
        <v>31</v>
      </c>
    </row>
    <row r="193" spans="1:9" ht="15.75">
      <c r="A193" s="2">
        <v>7152062</v>
      </c>
      <c r="B193">
        <v>152.958148148148</v>
      </c>
      <c r="C193" s="4">
        <v>1.48556133561182E-05</v>
      </c>
      <c r="D193" s="4">
        <v>4.63912921934175E-08</v>
      </c>
      <c r="E193" s="5">
        <v>7152062</v>
      </c>
      <c r="F193" s="6">
        <v>14952</v>
      </c>
      <c r="G193" s="6">
        <f t="shared" si="8"/>
        <v>1006488230.5140301</v>
      </c>
      <c r="H193" s="6">
        <f t="shared" si="9"/>
        <v>3143073.8315346744</v>
      </c>
      <c r="I193">
        <v>1</v>
      </c>
    </row>
    <row r="194" spans="1:9" ht="15.75">
      <c r="A194" s="2">
        <v>7153001</v>
      </c>
      <c r="B194">
        <v>152.995023148148</v>
      </c>
      <c r="C194" s="4">
        <v>1.47371823742209E-05</v>
      </c>
      <c r="D194" s="4">
        <v>1.38268129834671E-07</v>
      </c>
      <c r="E194" s="5">
        <v>7153001</v>
      </c>
      <c r="F194" s="6">
        <v>1655</v>
      </c>
      <c r="G194" s="6">
        <f t="shared" si="8"/>
        <v>112300978.43499705</v>
      </c>
      <c r="H194" s="6">
        <f t="shared" si="9"/>
        <v>1053637.382812917</v>
      </c>
      <c r="I194">
        <v>1</v>
      </c>
    </row>
    <row r="195" spans="1:9" ht="15.75">
      <c r="A195" s="2">
        <v>7153002</v>
      </c>
      <c r="B195">
        <v>153.000578703704</v>
      </c>
      <c r="C195" s="4">
        <v>1.52948153697288E-05</v>
      </c>
      <c r="D195" s="4">
        <v>1.1238509058459E-07</v>
      </c>
      <c r="E195" s="5">
        <v>7153002</v>
      </c>
      <c r="F195" s="6">
        <v>2702</v>
      </c>
      <c r="G195" s="6">
        <f aca="true" t="shared" si="10" ref="G195:G239">1/((C195*I195)/F195)</f>
        <v>176661171.42857087</v>
      </c>
      <c r="H195" s="6">
        <f aca="true" t="shared" si="11" ref="H195:H239">F195*D195/((C195^2)*I195)</f>
        <v>1298092.2798894672</v>
      </c>
      <c r="I195">
        <v>1</v>
      </c>
    </row>
    <row r="196" spans="1:9" ht="15.75">
      <c r="A196" s="2">
        <v>7153008</v>
      </c>
      <c r="B196">
        <v>153.022025462963</v>
      </c>
      <c r="C196" s="4">
        <v>1.48508579983877E-05</v>
      </c>
      <c r="D196" s="4">
        <v>4.94300480689281E-08</v>
      </c>
      <c r="E196" s="5">
        <v>7153008</v>
      </c>
      <c r="F196" s="6">
        <v>13159</v>
      </c>
      <c r="G196" s="6">
        <f t="shared" si="10"/>
        <v>886076750.6785549</v>
      </c>
      <c r="H196" s="6">
        <f t="shared" si="11"/>
        <v>2949244.843870681</v>
      </c>
      <c r="I196">
        <v>1</v>
      </c>
    </row>
    <row r="197" spans="1:9" ht="15.75">
      <c r="A197" s="2">
        <v>7153014</v>
      </c>
      <c r="B197">
        <v>153.069375</v>
      </c>
      <c r="C197" s="4">
        <v>1.50651375125264E-05</v>
      </c>
      <c r="D197" s="4">
        <v>8.93755906421125E-08</v>
      </c>
      <c r="E197" s="5">
        <v>7153014</v>
      </c>
      <c r="F197" s="6">
        <v>4159</v>
      </c>
      <c r="G197" s="6">
        <f t="shared" si="10"/>
        <v>276067841.83296466</v>
      </c>
      <c r="H197" s="6">
        <f t="shared" si="11"/>
        <v>1637802.9341317818</v>
      </c>
      <c r="I197">
        <v>1</v>
      </c>
    </row>
    <row r="198" spans="1:9" ht="15.75">
      <c r="A198" s="2">
        <v>7153015</v>
      </c>
      <c r="B198">
        <v>153.084583333333</v>
      </c>
      <c r="C198" s="4">
        <v>1.46347609020912E-05</v>
      </c>
      <c r="D198" s="4">
        <v>5.83354946275172E-08</v>
      </c>
      <c r="E198" s="5">
        <v>7153015</v>
      </c>
      <c r="F198" s="6">
        <v>9173</v>
      </c>
      <c r="G198" s="6">
        <f t="shared" si="10"/>
        <v>626795344.4110758</v>
      </c>
      <c r="H198" s="6">
        <f t="shared" si="11"/>
        <v>2498463.534257011</v>
      </c>
      <c r="I198">
        <v>1</v>
      </c>
    </row>
    <row r="199" spans="1:9" ht="15.75">
      <c r="A199" s="2">
        <v>7153021</v>
      </c>
      <c r="B199">
        <v>153.12287037037</v>
      </c>
      <c r="C199" s="4">
        <v>1.47754247540504E-05</v>
      </c>
      <c r="D199" s="4">
        <v>4.96470494774438E-08</v>
      </c>
      <c r="E199" s="5">
        <v>7153021</v>
      </c>
      <c r="F199" s="6">
        <v>12905</v>
      </c>
      <c r="G199" s="6">
        <f t="shared" si="10"/>
        <v>873409747.2536174</v>
      </c>
      <c r="H199" s="6">
        <f t="shared" si="11"/>
        <v>2934752.6489277473</v>
      </c>
      <c r="I199">
        <v>1</v>
      </c>
    </row>
    <row r="200" spans="1:9" ht="15.75">
      <c r="A200" s="2">
        <v>7153025</v>
      </c>
      <c r="B200">
        <v>153.167152777778</v>
      </c>
      <c r="C200" s="4">
        <v>1.46972763132619E-05</v>
      </c>
      <c r="D200" s="4">
        <v>6.68315510931766E-08</v>
      </c>
      <c r="E200" s="5">
        <v>7153025</v>
      </c>
      <c r="F200" s="6">
        <v>7068</v>
      </c>
      <c r="G200" s="6">
        <f t="shared" si="10"/>
        <v>480905431.003041</v>
      </c>
      <c r="H200" s="6">
        <f t="shared" si="11"/>
        <v>2186776.324948388</v>
      </c>
      <c r="I200">
        <v>1</v>
      </c>
    </row>
    <row r="201" spans="1:9" ht="15.75">
      <c r="A201" s="2">
        <v>7153032</v>
      </c>
      <c r="B201">
        <v>153.201759259259</v>
      </c>
      <c r="C201" s="4">
        <v>1.45497519682481E-05</v>
      </c>
      <c r="D201" s="4">
        <v>5.59175936161418E-08</v>
      </c>
      <c r="E201" s="5">
        <v>7153032</v>
      </c>
      <c r="F201" s="6">
        <v>9887</v>
      </c>
      <c r="G201" s="6">
        <f t="shared" si="10"/>
        <v>679530484.201819</v>
      </c>
      <c r="H201" s="6">
        <f t="shared" si="11"/>
        <v>2611570.942810552</v>
      </c>
      <c r="I201">
        <v>1</v>
      </c>
    </row>
    <row r="202" spans="1:9" ht="15.75">
      <c r="A202" s="2">
        <v>7153035</v>
      </c>
      <c r="B202">
        <v>153.239247685185</v>
      </c>
      <c r="C202" s="4">
        <v>1.45751987075598E-05</v>
      </c>
      <c r="D202" s="4">
        <v>5.16590721350155E-08</v>
      </c>
      <c r="E202" s="5">
        <v>7153035</v>
      </c>
      <c r="F202" s="6">
        <v>11604</v>
      </c>
      <c r="G202" s="6">
        <f t="shared" si="10"/>
        <v>796146950.2286297</v>
      </c>
      <c r="H202" s="6">
        <f t="shared" si="11"/>
        <v>2821794.306694507</v>
      </c>
      <c r="I202">
        <v>1</v>
      </c>
    </row>
    <row r="203" spans="1:9" ht="15.75">
      <c r="A203" s="2">
        <v>7154004</v>
      </c>
      <c r="B203">
        <v>153.982939814815</v>
      </c>
      <c r="C203" s="4">
        <v>1.43112304193181E-05</v>
      </c>
      <c r="D203" s="4">
        <v>4.69666872179526E-08</v>
      </c>
      <c r="E203" s="5">
        <v>7154004</v>
      </c>
      <c r="F203" s="6">
        <v>11839</v>
      </c>
      <c r="G203" s="6">
        <f t="shared" si="10"/>
        <v>827252420.1705995</v>
      </c>
      <c r="H203" s="6">
        <f t="shared" si="11"/>
        <v>2714882.2658882267</v>
      </c>
      <c r="I203">
        <v>1</v>
      </c>
    </row>
    <row r="204" spans="1:9" ht="15.75">
      <c r="A204" s="2">
        <v>7154005</v>
      </c>
      <c r="B204">
        <v>154.012824074074</v>
      </c>
      <c r="C204" s="4">
        <v>1.44753770770031E-05</v>
      </c>
      <c r="D204" s="4">
        <v>1.40762363605247E-07</v>
      </c>
      <c r="E204" s="5">
        <v>7154005</v>
      </c>
      <c r="F204" s="6">
        <v>1350</v>
      </c>
      <c r="G204" s="6">
        <f t="shared" si="10"/>
        <v>93261819.21331312</v>
      </c>
      <c r="H204" s="6">
        <f t="shared" si="11"/>
        <v>906902.3927153604</v>
      </c>
      <c r="I204">
        <v>1</v>
      </c>
    </row>
    <row r="205" spans="1:10" ht="15.75">
      <c r="A205" s="2">
        <v>7154044</v>
      </c>
      <c r="B205">
        <v>154.270115740741</v>
      </c>
      <c r="C205" s="4">
        <v>1.40939202688079E-05</v>
      </c>
      <c r="D205" s="4">
        <v>1.02683301833288E-07</v>
      </c>
      <c r="E205" s="5">
        <v>7154044</v>
      </c>
      <c r="F205" s="6">
        <v>3203</v>
      </c>
      <c r="G205" s="6">
        <f t="shared" si="10"/>
        <v>227261112.51592302</v>
      </c>
      <c r="H205" s="6">
        <f t="shared" si="11"/>
        <v>1655743.8219008145</v>
      </c>
      <c r="I205">
        <v>1</v>
      </c>
      <c r="J205" t="s">
        <v>32</v>
      </c>
    </row>
    <row r="206" spans="1:9" ht="15.75">
      <c r="A206" s="2">
        <v>7154047</v>
      </c>
      <c r="B206">
        <v>154.297696759259</v>
      </c>
      <c r="C206" s="4">
        <v>1.4373360347022E-05</v>
      </c>
      <c r="D206" s="4">
        <v>6.11019731429332E-08</v>
      </c>
      <c r="E206" s="5">
        <v>7154047</v>
      </c>
      <c r="F206" s="6">
        <v>7075</v>
      </c>
      <c r="G206" s="6">
        <f t="shared" si="10"/>
        <v>492230058.18996674</v>
      </c>
      <c r="H206" s="6">
        <f t="shared" si="11"/>
        <v>2092498.0011302128</v>
      </c>
      <c r="I206">
        <v>1</v>
      </c>
    </row>
    <row r="207" spans="1:9" ht="15.75">
      <c r="A207" s="2">
        <v>7154051</v>
      </c>
      <c r="B207">
        <v>154.334166666667</v>
      </c>
      <c r="C207" s="4">
        <v>1.43763224198307E-05</v>
      </c>
      <c r="D207" s="4">
        <v>6.14665885104225E-08</v>
      </c>
      <c r="E207" s="5">
        <v>7154051</v>
      </c>
      <c r="F207" s="6">
        <v>6979</v>
      </c>
      <c r="G207" s="6">
        <f t="shared" si="10"/>
        <v>485450993.3898788</v>
      </c>
      <c r="H207" s="6">
        <f t="shared" si="11"/>
        <v>2075566.7257094607</v>
      </c>
      <c r="I207">
        <v>1</v>
      </c>
    </row>
    <row r="208" spans="1:9" ht="15.75">
      <c r="A208" s="2">
        <v>7154068</v>
      </c>
      <c r="B208">
        <v>154.667824074074</v>
      </c>
      <c r="C208" s="4">
        <v>1.43163518699676E-05</v>
      </c>
      <c r="D208" s="4">
        <v>1.38705374116637E-07</v>
      </c>
      <c r="E208" s="5">
        <v>7154068</v>
      </c>
      <c r="F208" s="6">
        <v>1559</v>
      </c>
      <c r="G208" s="6">
        <f t="shared" si="10"/>
        <v>108896457.2930358</v>
      </c>
      <c r="H208" s="6">
        <f t="shared" si="11"/>
        <v>1055053.9680777697</v>
      </c>
      <c r="I208">
        <v>1</v>
      </c>
    </row>
    <row r="209" spans="1:9" ht="15.75">
      <c r="A209" s="2">
        <v>7154069</v>
      </c>
      <c r="B209">
        <v>154.673009259259</v>
      </c>
      <c r="C209" s="4">
        <v>1.45797665168388E-05</v>
      </c>
      <c r="D209" s="4">
        <v>1.16048321953965E-07</v>
      </c>
      <c r="E209" s="5">
        <v>7154069</v>
      </c>
      <c r="F209" s="6">
        <v>2300</v>
      </c>
      <c r="G209" s="6">
        <f t="shared" si="10"/>
        <v>157752869.1796011</v>
      </c>
      <c r="H209" s="6">
        <f t="shared" si="11"/>
        <v>1255641.2155553093</v>
      </c>
      <c r="I209">
        <v>1</v>
      </c>
    </row>
    <row r="210" spans="1:9" ht="15.75">
      <c r="A210" s="2">
        <v>7154070</v>
      </c>
      <c r="B210">
        <v>154.683564814815</v>
      </c>
      <c r="C210" s="4">
        <v>1.49346321049417E-05</v>
      </c>
      <c r="D210" s="4">
        <v>8.5773935252496E-08</v>
      </c>
      <c r="E210" s="5">
        <v>7154070</v>
      </c>
      <c r="F210" s="6">
        <v>4419</v>
      </c>
      <c r="G210" s="6">
        <f t="shared" si="10"/>
        <v>295889444.67790425</v>
      </c>
      <c r="H210" s="6">
        <f t="shared" si="11"/>
        <v>1699379.127076169</v>
      </c>
      <c r="I210">
        <v>1</v>
      </c>
    </row>
    <row r="211" spans="1:9" ht="15.75">
      <c r="A211" s="2">
        <v>7155009</v>
      </c>
      <c r="B211">
        <v>155.05125</v>
      </c>
      <c r="C211" s="4">
        <v>1.49900044853572E-05</v>
      </c>
      <c r="D211" s="4">
        <v>4.71840076241691E-08</v>
      </c>
      <c r="E211" s="5">
        <v>7155009</v>
      </c>
      <c r="F211" s="6">
        <v>12904</v>
      </c>
      <c r="G211" s="6">
        <f t="shared" si="10"/>
        <v>860840302.79011</v>
      </c>
      <c r="H211" s="6">
        <f t="shared" si="11"/>
        <v>2709665.32729978</v>
      </c>
      <c r="I211">
        <v>1</v>
      </c>
    </row>
    <row r="212" spans="1:9" ht="15.75">
      <c r="A212" s="2">
        <v>7155010</v>
      </c>
      <c r="B212">
        <v>155.087731481481</v>
      </c>
      <c r="C212" s="4">
        <v>1.5010422330977E-05</v>
      </c>
      <c r="D212" s="4">
        <v>8.71294593846155E-08</v>
      </c>
      <c r="E212" s="5">
        <v>7155010</v>
      </c>
      <c r="F212" s="6">
        <v>3777</v>
      </c>
      <c r="G212" s="6">
        <f t="shared" si="10"/>
        <v>251625165.28301853</v>
      </c>
      <c r="H212" s="6">
        <f t="shared" si="11"/>
        <v>1460582.7960902506</v>
      </c>
      <c r="I212">
        <v>1</v>
      </c>
    </row>
    <row r="213" spans="1:10" ht="15.75">
      <c r="A213" s="2">
        <v>7155011</v>
      </c>
      <c r="B213">
        <v>155.103020833333</v>
      </c>
      <c r="C213" s="4">
        <v>1.46967998311196E-05</v>
      </c>
      <c r="D213" s="4">
        <v>5.72315142740637E-08</v>
      </c>
      <c r="E213" s="5">
        <v>7155011</v>
      </c>
      <c r="F213" s="6">
        <v>8404</v>
      </c>
      <c r="G213" s="6">
        <f t="shared" si="10"/>
        <v>571825165.7891556</v>
      </c>
      <c r="H213" s="6">
        <f t="shared" si="11"/>
        <v>2226771.8492589556</v>
      </c>
      <c r="I213">
        <v>1</v>
      </c>
      <c r="J213" t="s">
        <v>33</v>
      </c>
    </row>
    <row r="214" spans="1:9" ht="15.75">
      <c r="A214" s="2">
        <v>7155013</v>
      </c>
      <c r="B214">
        <v>155.136388888889</v>
      </c>
      <c r="C214" s="4">
        <v>1.45781830697863E-05</v>
      </c>
      <c r="D214" s="4">
        <v>1.01989490147883E-07</v>
      </c>
      <c r="E214" s="5">
        <v>7155013</v>
      </c>
      <c r="F214" s="6">
        <v>2612</v>
      </c>
      <c r="G214" s="6">
        <f t="shared" si="10"/>
        <v>179171847.92482436</v>
      </c>
      <c r="H214" s="6">
        <f t="shared" si="11"/>
        <v>1253492.656199353</v>
      </c>
      <c r="I214">
        <v>1</v>
      </c>
    </row>
    <row r="215" spans="1:10" ht="15.75">
      <c r="A215" s="2">
        <v>7155016</v>
      </c>
      <c r="B215">
        <v>155.152106481481</v>
      </c>
      <c r="C215" s="4">
        <v>1.48242501275131E-05</v>
      </c>
      <c r="D215" s="4">
        <v>7.10934747235224E-08</v>
      </c>
      <c r="E215" s="5">
        <v>7155016</v>
      </c>
      <c r="F215" s="6">
        <v>5549</v>
      </c>
      <c r="G215" s="6">
        <f t="shared" si="10"/>
        <v>374319102.299908</v>
      </c>
      <c r="H215" s="6">
        <f t="shared" si="11"/>
        <v>1795142.7835462762</v>
      </c>
      <c r="I215">
        <v>1</v>
      </c>
      <c r="J215" t="s">
        <v>34</v>
      </c>
    </row>
    <row r="216" spans="1:9" ht="15.75">
      <c r="A216" s="2">
        <v>7155018</v>
      </c>
      <c r="B216">
        <v>155.194594907407</v>
      </c>
      <c r="C216" s="4">
        <v>1.46698275525307E-05</v>
      </c>
      <c r="D216" s="4">
        <v>4.94451546756682E-08</v>
      </c>
      <c r="E216" s="5">
        <v>7155018</v>
      </c>
      <c r="F216" s="6">
        <v>11227</v>
      </c>
      <c r="G216" s="6">
        <f t="shared" si="10"/>
        <v>765312336.4809577</v>
      </c>
      <c r="H216" s="6">
        <f t="shared" si="11"/>
        <v>2579511.3621475403</v>
      </c>
      <c r="I216">
        <v>1</v>
      </c>
    </row>
    <row r="217" spans="1:10" ht="15.75">
      <c r="A217" s="2">
        <v>7155019</v>
      </c>
      <c r="B217">
        <v>155.231284722222</v>
      </c>
      <c r="C217" s="4">
        <v>1.48299485539088E-05</v>
      </c>
      <c r="D217" s="4">
        <v>5.63294280292539E-08</v>
      </c>
      <c r="E217" s="5">
        <v>7155019</v>
      </c>
      <c r="F217" s="6">
        <v>8833</v>
      </c>
      <c r="G217" s="6">
        <f t="shared" si="10"/>
        <v>595619058.8180999</v>
      </c>
      <c r="H217" s="6">
        <f t="shared" si="11"/>
        <v>2262373.384815481</v>
      </c>
      <c r="I217">
        <v>1</v>
      </c>
      <c r="J217" t="s">
        <v>35</v>
      </c>
    </row>
    <row r="218" spans="1:9" ht="15.75">
      <c r="A218" s="2">
        <v>7155022</v>
      </c>
      <c r="B218">
        <v>155.268240740741</v>
      </c>
      <c r="C218" s="4">
        <v>1.45582792524016E-05</v>
      </c>
      <c r="D218" s="4">
        <v>5.67161858860419E-08</v>
      </c>
      <c r="E218" s="5">
        <v>7155022</v>
      </c>
      <c r="F218" s="6">
        <v>8423</v>
      </c>
      <c r="G218" s="6">
        <f t="shared" si="10"/>
        <v>578571124.6478875</v>
      </c>
      <c r="H218" s="6">
        <f t="shared" si="11"/>
        <v>2253999.0396469897</v>
      </c>
      <c r="I218">
        <v>1</v>
      </c>
    </row>
    <row r="219" spans="1:9" ht="15.75">
      <c r="A219" s="2">
        <v>7155023</v>
      </c>
      <c r="B219">
        <v>155.298796296296</v>
      </c>
      <c r="C219" s="4">
        <v>1.50702350222834E-05</v>
      </c>
      <c r="D219" s="4">
        <v>6.76566132995751E-08</v>
      </c>
      <c r="E219" s="5">
        <v>7155023</v>
      </c>
      <c r="F219" s="6">
        <v>6302</v>
      </c>
      <c r="G219" s="6">
        <f t="shared" si="10"/>
        <v>418175296.58174753</v>
      </c>
      <c r="H219" s="6">
        <f t="shared" si="11"/>
        <v>1877364.5062888775</v>
      </c>
      <c r="I219">
        <v>1</v>
      </c>
    </row>
    <row r="220" spans="1:9" ht="15.75">
      <c r="A220" s="2">
        <v>7155026</v>
      </c>
      <c r="B220">
        <v>155.343611111111</v>
      </c>
      <c r="C220" s="4">
        <v>1.54706300586535E-05</v>
      </c>
      <c r="D220" s="4">
        <v>1.71229953121158E-07</v>
      </c>
      <c r="E220" s="5">
        <v>7155026</v>
      </c>
      <c r="F220" s="6">
        <v>2088</v>
      </c>
      <c r="G220" s="6">
        <f t="shared" si="10"/>
        <v>134965414.6006857</v>
      </c>
      <c r="H220" s="6">
        <f t="shared" si="11"/>
        <v>1493806.1040459312</v>
      </c>
      <c r="I220">
        <v>1</v>
      </c>
    </row>
    <row r="221" spans="1:9" ht="15.75">
      <c r="A221" s="2">
        <v>7155042</v>
      </c>
      <c r="B221">
        <v>155.554814814815</v>
      </c>
      <c r="C221" s="4">
        <v>1.41582729509239E-05</v>
      </c>
      <c r="D221" s="4">
        <v>5.14468621072408E-08</v>
      </c>
      <c r="E221" s="5">
        <v>7155042</v>
      </c>
      <c r="F221" s="6">
        <v>9580</v>
      </c>
      <c r="G221" s="6">
        <f t="shared" si="10"/>
        <v>676636199.4295962</v>
      </c>
      <c r="H221" s="6">
        <f t="shared" si="11"/>
        <v>2458690.3621285493</v>
      </c>
      <c r="I221">
        <v>1</v>
      </c>
    </row>
    <row r="222" spans="1:9" ht="15.75">
      <c r="A222" s="2">
        <v>7155043</v>
      </c>
      <c r="B222">
        <v>155.581875</v>
      </c>
      <c r="C222" s="4">
        <v>1.45798254403418E-05</v>
      </c>
      <c r="D222" s="4">
        <v>6.02411160713474E-08</v>
      </c>
      <c r="E222" s="5">
        <v>7155043</v>
      </c>
      <c r="F222" s="6">
        <v>7460</v>
      </c>
      <c r="G222" s="6">
        <f t="shared" si="10"/>
        <v>511665933.8978419</v>
      </c>
      <c r="H222" s="6">
        <f t="shared" si="11"/>
        <v>2114108.0899643237</v>
      </c>
      <c r="I222">
        <v>1</v>
      </c>
    </row>
    <row r="223" spans="1:9" ht="15.75">
      <c r="A223" s="2">
        <v>7155044</v>
      </c>
      <c r="B223">
        <v>155.602604166667</v>
      </c>
      <c r="C223" s="4">
        <v>1.37624877446067E-05</v>
      </c>
      <c r="D223" s="4">
        <v>1.11985641819747E-07</v>
      </c>
      <c r="E223" s="5">
        <v>7155044</v>
      </c>
      <c r="F223" s="6">
        <v>1925</v>
      </c>
      <c r="G223" s="6">
        <f t="shared" si="10"/>
        <v>139872967.42584762</v>
      </c>
      <c r="H223" s="6">
        <f t="shared" si="11"/>
        <v>1138149.1719441852</v>
      </c>
      <c r="I223">
        <v>1</v>
      </c>
    </row>
    <row r="224" spans="1:9" ht="15.75">
      <c r="A224" s="2">
        <v>7155045</v>
      </c>
      <c r="B224">
        <v>155.611203703704</v>
      </c>
      <c r="C224" s="4">
        <v>1.53058509222893E-05</v>
      </c>
      <c r="D224" s="4">
        <v>2.01828485605148E-07</v>
      </c>
      <c r="E224" s="5">
        <v>7155045</v>
      </c>
      <c r="F224" s="6">
        <v>1472</v>
      </c>
      <c r="G224" s="6">
        <f t="shared" si="10"/>
        <v>96172372.73991643</v>
      </c>
      <c r="H224" s="6">
        <f t="shared" si="11"/>
        <v>1268163.6875794125</v>
      </c>
      <c r="I224">
        <v>1</v>
      </c>
    </row>
    <row r="225" spans="1:9" ht="15.75">
      <c r="A225" s="2">
        <v>7155047</v>
      </c>
      <c r="B225">
        <v>155.618842592593</v>
      </c>
      <c r="C225" s="4">
        <v>1.44376899696049E-05</v>
      </c>
      <c r="D225" s="4">
        <v>1.66455840992486E-07</v>
      </c>
      <c r="E225" s="5">
        <v>7155047</v>
      </c>
      <c r="F225" s="6">
        <v>1929</v>
      </c>
      <c r="G225" s="6">
        <f t="shared" si="10"/>
        <v>133608631.57894702</v>
      </c>
      <c r="H225" s="6">
        <f t="shared" si="11"/>
        <v>1540408.2772347734</v>
      </c>
      <c r="I225">
        <v>1</v>
      </c>
    </row>
    <row r="226" spans="1:9" ht="15.75">
      <c r="A226" s="2">
        <v>7155048</v>
      </c>
      <c r="B226">
        <v>155.6253125</v>
      </c>
      <c r="C226" s="4">
        <v>1.42231561158642E-05</v>
      </c>
      <c r="D226" s="4">
        <v>7.42083654415461E-08</v>
      </c>
      <c r="E226" s="5">
        <v>7155048</v>
      </c>
      <c r="F226" s="6">
        <v>4687</v>
      </c>
      <c r="G226" s="6">
        <f t="shared" si="10"/>
        <v>329533048.91115004</v>
      </c>
      <c r="H226" s="6">
        <f t="shared" si="11"/>
        <v>1719316.6354540624</v>
      </c>
      <c r="I226">
        <v>1</v>
      </c>
    </row>
    <row r="227" spans="1:9" ht="15.75">
      <c r="A227" s="2">
        <v>7155052</v>
      </c>
      <c r="B227">
        <v>155.6515625</v>
      </c>
      <c r="C227" s="4">
        <v>1.4469096060793E-05</v>
      </c>
      <c r="D227" s="4">
        <v>4.78992772490259E-08</v>
      </c>
      <c r="E227" s="5">
        <v>7155052</v>
      </c>
      <c r="F227" s="6">
        <v>11649</v>
      </c>
      <c r="G227" s="6">
        <f t="shared" si="10"/>
        <v>805095214.729092</v>
      </c>
      <c r="H227" s="6">
        <f t="shared" si="11"/>
        <v>2665230.691685607</v>
      </c>
      <c r="I227">
        <v>1</v>
      </c>
    </row>
    <row r="228" spans="1:9" ht="15.75">
      <c r="A228" s="2">
        <v>7156006</v>
      </c>
      <c r="B228">
        <v>156.110104166667</v>
      </c>
      <c r="C228" s="4">
        <v>1.45081185918372E-05</v>
      </c>
      <c r="D228" s="4">
        <v>6.81149907145429E-08</v>
      </c>
      <c r="E228" s="5">
        <v>7156006</v>
      </c>
      <c r="F228" s="6">
        <v>4645</v>
      </c>
      <c r="G228" s="6">
        <f t="shared" si="10"/>
        <v>320165565.96204334</v>
      </c>
      <c r="H228" s="6">
        <f t="shared" si="11"/>
        <v>1503163.51597036</v>
      </c>
      <c r="I228">
        <v>1</v>
      </c>
    </row>
    <row r="229" spans="1:10" ht="15.75">
      <c r="A229" s="2">
        <v>7156010</v>
      </c>
      <c r="B229">
        <v>156.183761574074</v>
      </c>
      <c r="C229" s="4">
        <v>1.43912233470026E-05</v>
      </c>
      <c r="D229" s="4">
        <v>8.26434625059519E-08</v>
      </c>
      <c r="E229" s="5">
        <v>7156010</v>
      </c>
      <c r="F229" s="6">
        <v>3766</v>
      </c>
      <c r="G229" s="6">
        <f t="shared" si="10"/>
        <v>261687273.4995376</v>
      </c>
      <c r="H229" s="6">
        <f t="shared" si="11"/>
        <v>1502773.0342499497</v>
      </c>
      <c r="I229">
        <v>1</v>
      </c>
      <c r="J229" t="s">
        <v>36</v>
      </c>
    </row>
    <row r="230" spans="1:9" ht="15.75">
      <c r="A230" s="2">
        <v>7156017</v>
      </c>
      <c r="B230">
        <v>156.241782407407</v>
      </c>
      <c r="C230" s="4">
        <v>1.46223207686622E-05</v>
      </c>
      <c r="D230" s="4">
        <v>7.35100248271987E-08</v>
      </c>
      <c r="E230" s="5">
        <v>7156017</v>
      </c>
      <c r="F230" s="6">
        <v>3457</v>
      </c>
      <c r="G230" s="6">
        <f t="shared" si="10"/>
        <v>236419379.29640168</v>
      </c>
      <c r="H230" s="6">
        <f t="shared" si="11"/>
        <v>1188538.7221812</v>
      </c>
      <c r="I230">
        <v>1</v>
      </c>
    </row>
    <row r="231" spans="1:9" ht="15.75">
      <c r="A231" s="2">
        <v>7156018</v>
      </c>
      <c r="B231">
        <v>156.258009259259</v>
      </c>
      <c r="C231" s="4">
        <v>1.43021313831258E-05</v>
      </c>
      <c r="D231" s="4">
        <v>5.40137806581964E-08</v>
      </c>
      <c r="E231" s="5">
        <v>7156018</v>
      </c>
      <c r="F231" s="6">
        <v>8225</v>
      </c>
      <c r="G231" s="6">
        <f t="shared" si="10"/>
        <v>575089109.4249189</v>
      </c>
      <c r="H231" s="6">
        <f t="shared" si="11"/>
        <v>2171895.6554995766</v>
      </c>
      <c r="I231">
        <v>1</v>
      </c>
    </row>
    <row r="232" spans="1:9" ht="15.75">
      <c r="A232" s="2">
        <v>7156019</v>
      </c>
      <c r="B232">
        <v>156.28619212963</v>
      </c>
      <c r="C232" s="4">
        <v>1.45174759095054E-05</v>
      </c>
      <c r="D232" s="4">
        <v>4.76004946881662E-08</v>
      </c>
      <c r="E232" s="5">
        <v>7156019</v>
      </c>
      <c r="F232" s="6">
        <v>11916</v>
      </c>
      <c r="G232" s="6">
        <f t="shared" si="10"/>
        <v>820803841.8164642</v>
      </c>
      <c r="H232" s="6">
        <f t="shared" si="11"/>
        <v>2691285.25894982</v>
      </c>
      <c r="I232">
        <v>1</v>
      </c>
    </row>
    <row r="233" spans="1:9" ht="15.75">
      <c r="A233" s="2">
        <v>7156024</v>
      </c>
      <c r="B233">
        <v>156.335717592593</v>
      </c>
      <c r="C233" s="4">
        <v>1.42805247028209E-05</v>
      </c>
      <c r="D233" s="4">
        <v>5.38646149891745E-08</v>
      </c>
      <c r="E233" s="5">
        <v>7156024</v>
      </c>
      <c r="F233" s="6">
        <v>8979</v>
      </c>
      <c r="G233" s="6">
        <f t="shared" si="10"/>
        <v>628758409.5720471</v>
      </c>
      <c r="H233" s="6">
        <f t="shared" si="11"/>
        <v>2371609.612223418</v>
      </c>
      <c r="I233">
        <v>1</v>
      </c>
    </row>
    <row r="234" spans="1:9" ht="15.75">
      <c r="A234" s="2">
        <v>7156025</v>
      </c>
      <c r="B234">
        <v>156.366087962963</v>
      </c>
      <c r="C234" s="4">
        <v>1.48412635913668E-05</v>
      </c>
      <c r="D234" s="4">
        <v>5.96926306453153E-08</v>
      </c>
      <c r="E234" s="5">
        <v>7156025</v>
      </c>
      <c r="F234" s="6">
        <v>7892</v>
      </c>
      <c r="G234" s="6">
        <f t="shared" si="10"/>
        <v>531760651.7406508</v>
      </c>
      <c r="H234" s="6">
        <f t="shared" si="11"/>
        <v>2138779.624838098</v>
      </c>
      <c r="I234">
        <v>1</v>
      </c>
    </row>
    <row r="235" spans="1:9" ht="15.75">
      <c r="A235" s="2">
        <v>7156026</v>
      </c>
      <c r="B235">
        <v>156.392685185185</v>
      </c>
      <c r="C235" s="4">
        <v>1.46023831809346E-05</v>
      </c>
      <c r="D235" s="4">
        <v>5.85013771516113E-08</v>
      </c>
      <c r="E235" s="5">
        <v>7156026</v>
      </c>
      <c r="F235" s="6">
        <v>7988</v>
      </c>
      <c r="G235" s="6">
        <f t="shared" si="10"/>
        <v>547033994.4530028</v>
      </c>
      <c r="H235" s="6">
        <f t="shared" si="11"/>
        <v>2191576.6507230713</v>
      </c>
      <c r="I235">
        <v>1</v>
      </c>
    </row>
    <row r="236" spans="1:10" ht="15.75">
      <c r="A236" s="2">
        <v>7156027</v>
      </c>
      <c r="B236">
        <v>156.420358796296</v>
      </c>
      <c r="C236" s="4">
        <v>1.46633852856455E-05</v>
      </c>
      <c r="D236" s="4">
        <v>5.83278486385192E-08</v>
      </c>
      <c r="E236" s="5">
        <v>7156027</v>
      </c>
      <c r="F236" s="6">
        <v>8105</v>
      </c>
      <c r="G236" s="6">
        <f t="shared" si="10"/>
        <v>552737300.5696213</v>
      </c>
      <c r="H236" s="6">
        <f t="shared" si="11"/>
        <v>2198672.2012992054</v>
      </c>
      <c r="I236">
        <v>1</v>
      </c>
      <c r="J236" t="s">
        <v>37</v>
      </c>
    </row>
    <row r="237" spans="1:9" ht="15.75">
      <c r="A237" s="2">
        <v>7156028</v>
      </c>
      <c r="B237">
        <v>156.44875</v>
      </c>
      <c r="C237" s="4">
        <v>1.45149508706614E-05</v>
      </c>
      <c r="D237" s="4">
        <v>2.06785996157042E-07</v>
      </c>
      <c r="E237" s="5">
        <v>7156028</v>
      </c>
      <c r="F237" s="6">
        <v>626</v>
      </c>
      <c r="G237" s="6">
        <f t="shared" si="10"/>
        <v>43127944.80519486</v>
      </c>
      <c r="H237" s="6">
        <f t="shared" si="11"/>
        <v>614418.5473458491</v>
      </c>
      <c r="I237">
        <v>1</v>
      </c>
    </row>
    <row r="238" spans="1:9" ht="15.75">
      <c r="A238" s="2">
        <v>7156033</v>
      </c>
      <c r="B238">
        <v>156.469305555556</v>
      </c>
      <c r="C238" s="4">
        <v>1.58323912406314E-05</v>
      </c>
      <c r="D238" s="4">
        <v>3.21903052953014E-07</v>
      </c>
      <c r="E238" s="5">
        <v>7156033</v>
      </c>
      <c r="F238" s="6">
        <v>617</v>
      </c>
      <c r="G238" s="6">
        <f t="shared" si="10"/>
        <v>38970739.83471077</v>
      </c>
      <c r="H238" s="6">
        <f t="shared" si="11"/>
        <v>792350.3113311608</v>
      </c>
      <c r="I238">
        <v>1</v>
      </c>
    </row>
    <row r="239" spans="1:9" ht="15.75">
      <c r="A239" s="2">
        <v>7156040</v>
      </c>
      <c r="B239">
        <v>156.536273148148</v>
      </c>
      <c r="C239" s="4">
        <v>1.50380288614477E-05</v>
      </c>
      <c r="D239" s="4">
        <v>1.60900053596018E-07</v>
      </c>
      <c r="E239" s="5">
        <v>7156040</v>
      </c>
      <c r="F239" s="6">
        <v>4464</v>
      </c>
      <c r="G239" s="6">
        <f t="shared" si="10"/>
        <v>296847415.38461536</v>
      </c>
      <c r="H239" s="6">
        <f t="shared" si="11"/>
        <v>3176132.024036157</v>
      </c>
      <c r="I239">
        <v>1</v>
      </c>
    </row>
    <row r="240" spans="6:8" ht="15">
      <c r="F240" s="6" t="s">
        <v>45</v>
      </c>
      <c r="G240" s="6">
        <f>SUM(G2:G239)</f>
        <v>115749842186.26453</v>
      </c>
      <c r="H240" s="6">
        <f>SUM(H2:H239)</f>
        <v>811804235.4121746</v>
      </c>
    </row>
    <row r="241" spans="6:10" ht="15">
      <c r="F241" s="6" t="s">
        <v>114</v>
      </c>
      <c r="G241" s="6">
        <f>G240-G47-G48-G76-G88-G106-G107-G120-G131-G134-G144-G153-G155-SUM(G175:G178)-G203-G205-G206-G220-G224-G225-G238-G239</f>
        <v>107762974960.78415</v>
      </c>
      <c r="J241" s="4"/>
    </row>
    <row r="242" spans="10:11" ht="15">
      <c r="J242" s="4"/>
      <c r="K242" t="s">
        <v>50</v>
      </c>
    </row>
    <row r="243" spans="9:11" ht="15">
      <c r="I243" t="s">
        <v>39</v>
      </c>
      <c r="J243" s="4">
        <f>G240+Q92</f>
        <v>146640814517.63098</v>
      </c>
      <c r="K243" s="6">
        <f>H240+R92</f>
        <v>934208543.1419454</v>
      </c>
    </row>
    <row r="244" spans="9:11" ht="15">
      <c r="I244" t="s">
        <v>113</v>
      </c>
      <c r="J244" s="4">
        <f>J243/26100000000</f>
        <v>5.618422012169769</v>
      </c>
      <c r="K244">
        <f>SQRT(((K243/26100000000)^2)+((J243*2000000000)/(26100000000^2))^2)</f>
        <v>0.4320157569908996</v>
      </c>
    </row>
    <row r="245" spans="8:10" ht="15">
      <c r="H245" s="6" t="s">
        <v>115</v>
      </c>
      <c r="I245" t="s">
        <v>39</v>
      </c>
      <c r="J245" s="6">
        <f>G241+Q93</f>
        <v>128249395345.45326</v>
      </c>
    </row>
    <row r="246" spans="8:10" ht="15">
      <c r="H246" s="6" t="s">
        <v>115</v>
      </c>
      <c r="I246" t="s">
        <v>38</v>
      </c>
      <c r="J246">
        <f>J245/26100000000</f>
        <v>4.913769936607404</v>
      </c>
    </row>
    <row r="254" ht="15.75">
      <c r="A254" s="2"/>
    </row>
    <row r="259" ht="15.75">
      <c r="A259" s="2"/>
    </row>
    <row r="276" ht="15">
      <c r="J276" s="4"/>
    </row>
    <row r="323" ht="15">
      <c r="A323" s="3"/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44" sqref="A44"/>
    </sheetView>
  </sheetViews>
  <sheetFormatPr defaultColWidth="9.140625" defaultRowHeight="15"/>
  <cols>
    <col min="1" max="1" width="10.421875" style="0" customWidth="1"/>
    <col min="11" max="11" width="13.00390625" style="0" customWidth="1"/>
    <col min="12" max="12" width="11.00390625" style="0" customWidth="1"/>
  </cols>
  <sheetData>
    <row r="1" spans="1:12" ht="15">
      <c r="A1" t="s">
        <v>0</v>
      </c>
      <c r="B1" t="s">
        <v>51</v>
      </c>
      <c r="C1" t="s">
        <v>52</v>
      </c>
      <c r="E1" t="s">
        <v>53</v>
      </c>
      <c r="F1" t="s">
        <v>54</v>
      </c>
      <c r="H1" t="s">
        <v>55</v>
      </c>
      <c r="I1" t="s">
        <v>56</v>
      </c>
      <c r="K1" t="s">
        <v>57</v>
      </c>
      <c r="L1" t="s">
        <v>58</v>
      </c>
    </row>
    <row r="2" spans="1:12" ht="15">
      <c r="A2">
        <v>3.5</v>
      </c>
      <c r="B2">
        <v>0.187892</v>
      </c>
      <c r="C2">
        <v>0.001746</v>
      </c>
      <c r="E2">
        <v>0.107226</v>
      </c>
      <c r="F2">
        <v>0.00319</v>
      </c>
      <c r="H2">
        <v>0.020147</v>
      </c>
      <c r="I2">
        <v>0.000628</v>
      </c>
      <c r="K2">
        <f>B2*E2</f>
        <v>0.020146907592</v>
      </c>
      <c r="L2">
        <f>ABS(H2-K2)</f>
        <v>9.240800000198668E-08</v>
      </c>
    </row>
    <row r="3" spans="1:12" ht="15">
      <c r="A3">
        <v>4</v>
      </c>
      <c r="B3">
        <v>0.185319</v>
      </c>
      <c r="C3">
        <v>0.001748</v>
      </c>
      <c r="E3">
        <v>0.145649</v>
      </c>
      <c r="F3">
        <v>0.003686</v>
      </c>
      <c r="H3">
        <v>0.026991</v>
      </c>
      <c r="I3">
        <v>0.000729</v>
      </c>
      <c r="K3">
        <f aca="true" t="shared" si="0" ref="K3:K41">B3*E3</f>
        <v>0.026991527031000002</v>
      </c>
      <c r="L3">
        <f aca="true" t="shared" si="1" ref="L3:L41">ABS(H3-K3)</f>
        <v>5.270310000013434E-07</v>
      </c>
    </row>
    <row r="4" spans="1:12" ht="15">
      <c r="A4">
        <v>4.5</v>
      </c>
      <c r="B4">
        <v>0.227508</v>
      </c>
      <c r="C4">
        <v>0.001776</v>
      </c>
      <c r="E4">
        <v>0.19492</v>
      </c>
      <c r="F4">
        <v>0.003518</v>
      </c>
      <c r="H4">
        <v>0.044346</v>
      </c>
      <c r="I4">
        <v>0.000872</v>
      </c>
      <c r="K4">
        <f t="shared" si="0"/>
        <v>0.04434585936</v>
      </c>
      <c r="L4">
        <f t="shared" si="1"/>
        <v>1.406399999931418E-07</v>
      </c>
    </row>
    <row r="5" spans="1:12" ht="15">
      <c r="A5">
        <v>5</v>
      </c>
      <c r="B5">
        <v>0.317057</v>
      </c>
      <c r="C5">
        <v>0.001465</v>
      </c>
      <c r="E5">
        <v>0.258789</v>
      </c>
      <c r="F5">
        <v>0.002448</v>
      </c>
      <c r="H5">
        <v>0.082051</v>
      </c>
      <c r="I5">
        <v>0.000864</v>
      </c>
      <c r="K5">
        <f t="shared" si="0"/>
        <v>0.08205086397299999</v>
      </c>
      <c r="L5">
        <f t="shared" si="1"/>
        <v>1.3602700001114076E-07</v>
      </c>
    </row>
    <row r="6" spans="1:12" ht="15">
      <c r="A6">
        <v>5.5</v>
      </c>
      <c r="B6">
        <v>0.389798</v>
      </c>
      <c r="C6">
        <v>0.001291</v>
      </c>
      <c r="E6">
        <v>0.293093</v>
      </c>
      <c r="F6">
        <v>0.00193</v>
      </c>
      <c r="H6">
        <v>0.114247</v>
      </c>
      <c r="I6">
        <v>0.000842</v>
      </c>
      <c r="K6">
        <f t="shared" si="0"/>
        <v>0.114247065214</v>
      </c>
      <c r="L6">
        <f t="shared" si="1"/>
        <v>6.521399999181998E-08</v>
      </c>
    </row>
    <row r="7" spans="1:12" ht="15">
      <c r="A7">
        <v>6</v>
      </c>
      <c r="B7">
        <v>0.448823</v>
      </c>
      <c r="C7">
        <v>0.001435</v>
      </c>
      <c r="E7">
        <v>0.311546</v>
      </c>
      <c r="F7">
        <v>0.001994</v>
      </c>
      <c r="H7">
        <v>0.139829</v>
      </c>
      <c r="I7">
        <v>0.001</v>
      </c>
      <c r="K7">
        <f t="shared" si="0"/>
        <v>0.139829010358</v>
      </c>
      <c r="L7">
        <f t="shared" si="1"/>
        <v>1.0357999985499688E-08</v>
      </c>
    </row>
    <row r="8" spans="1:12" ht="15">
      <c r="A8">
        <v>6.5</v>
      </c>
      <c r="B8">
        <v>0.510354</v>
      </c>
      <c r="C8">
        <v>0.001745</v>
      </c>
      <c r="E8">
        <v>0.342165</v>
      </c>
      <c r="F8">
        <v>0.002318</v>
      </c>
      <c r="H8">
        <v>0.174625</v>
      </c>
      <c r="I8">
        <v>0.001325</v>
      </c>
      <c r="K8">
        <f t="shared" si="0"/>
        <v>0.17462527641</v>
      </c>
      <c r="L8">
        <f t="shared" si="1"/>
        <v>2.7640999999967164E-07</v>
      </c>
    </row>
    <row r="9" spans="1:12" ht="15">
      <c r="A9">
        <v>7</v>
      </c>
      <c r="B9">
        <v>0.559559</v>
      </c>
      <c r="C9">
        <v>0.002152</v>
      </c>
      <c r="E9">
        <v>0.369256</v>
      </c>
      <c r="F9">
        <v>0.002797</v>
      </c>
      <c r="H9">
        <v>0.20662</v>
      </c>
      <c r="I9">
        <v>0.001755</v>
      </c>
      <c r="K9">
        <f t="shared" si="0"/>
        <v>0.206620518104</v>
      </c>
      <c r="L9">
        <f t="shared" si="1"/>
        <v>5.181040000079573E-07</v>
      </c>
    </row>
    <row r="10" spans="1:12" ht="15">
      <c r="A10">
        <v>7.5</v>
      </c>
      <c r="B10">
        <v>0.601851</v>
      </c>
      <c r="C10">
        <v>0.002688</v>
      </c>
      <c r="E10">
        <v>0.398928</v>
      </c>
      <c r="F10">
        <v>0.003466</v>
      </c>
      <c r="H10">
        <v>0.240095</v>
      </c>
      <c r="I10">
        <v>0.002345</v>
      </c>
      <c r="K10">
        <f t="shared" si="0"/>
        <v>0.24009521572800002</v>
      </c>
      <c r="L10">
        <f t="shared" si="1"/>
        <v>2.1572800001923298E-07</v>
      </c>
    </row>
    <row r="11" spans="1:12" ht="15">
      <c r="A11">
        <v>8</v>
      </c>
      <c r="B11">
        <v>0.622991</v>
      </c>
      <c r="C11">
        <v>0.003337</v>
      </c>
      <c r="E11">
        <v>0.413027</v>
      </c>
      <c r="F11">
        <v>0.004295</v>
      </c>
      <c r="H11">
        <v>0.257312</v>
      </c>
      <c r="I11">
        <v>0.00301</v>
      </c>
      <c r="K11">
        <f t="shared" si="0"/>
        <v>0.257312103757</v>
      </c>
      <c r="L11">
        <f t="shared" si="1"/>
        <v>1.0375699999176646E-07</v>
      </c>
    </row>
    <row r="12" spans="1:12" ht="15">
      <c r="A12">
        <v>8.5</v>
      </c>
      <c r="B12">
        <v>0.648971</v>
      </c>
      <c r="C12">
        <v>0.004121</v>
      </c>
      <c r="E12">
        <v>0.436006</v>
      </c>
      <c r="F12">
        <v>0.005315</v>
      </c>
      <c r="H12">
        <v>0.282956</v>
      </c>
      <c r="I12">
        <v>0.003889</v>
      </c>
      <c r="K12">
        <f t="shared" si="0"/>
        <v>0.282955249826</v>
      </c>
      <c r="L12">
        <f t="shared" si="1"/>
        <v>7.501739999749013E-07</v>
      </c>
    </row>
    <row r="13" spans="1:12" ht="15">
      <c r="A13">
        <v>9</v>
      </c>
      <c r="B13">
        <v>0.65646</v>
      </c>
      <c r="C13">
        <v>0.005114</v>
      </c>
      <c r="E13">
        <v>0.442049</v>
      </c>
      <c r="F13">
        <v>0.006601</v>
      </c>
      <c r="H13">
        <v>0.290188</v>
      </c>
      <c r="I13">
        <v>0.004888</v>
      </c>
      <c r="K13">
        <f t="shared" si="0"/>
        <v>0.29018748654000004</v>
      </c>
      <c r="L13">
        <f t="shared" si="1"/>
        <v>5.13459999962329E-07</v>
      </c>
    </row>
    <row r="14" spans="1:12" ht="15">
      <c r="A14">
        <v>9.5</v>
      </c>
      <c r="B14">
        <v>0.671053</v>
      </c>
      <c r="C14">
        <v>0.006223</v>
      </c>
      <c r="E14">
        <v>0.445229</v>
      </c>
      <c r="F14">
        <v>0.008036</v>
      </c>
      <c r="H14">
        <v>0.298772</v>
      </c>
      <c r="I14">
        <v>0.006063</v>
      </c>
      <c r="K14">
        <f t="shared" si="0"/>
        <v>0.298772256137</v>
      </c>
      <c r="L14">
        <f t="shared" si="1"/>
        <v>2.5613699999871287E-07</v>
      </c>
    </row>
    <row r="15" spans="1:12" ht="15">
      <c r="A15">
        <v>10</v>
      </c>
      <c r="B15">
        <v>0.687436</v>
      </c>
      <c r="C15">
        <v>0.007423</v>
      </c>
      <c r="E15">
        <v>0.460276</v>
      </c>
      <c r="F15">
        <v>0.009626</v>
      </c>
      <c r="H15">
        <v>0.31641</v>
      </c>
      <c r="I15">
        <v>0.007447</v>
      </c>
      <c r="K15">
        <f t="shared" si="0"/>
        <v>0.31641029233600004</v>
      </c>
      <c r="L15">
        <f t="shared" si="1"/>
        <v>2.9233600001843385E-07</v>
      </c>
    </row>
    <row r="16" spans="1:12" ht="15">
      <c r="A16">
        <v>10.5</v>
      </c>
      <c r="B16">
        <v>0.681018</v>
      </c>
      <c r="C16">
        <v>0.009018</v>
      </c>
      <c r="E16">
        <v>0.451897</v>
      </c>
      <c r="F16">
        <v>0.011669</v>
      </c>
      <c r="H16">
        <v>0.30775</v>
      </c>
      <c r="I16">
        <v>0.008931</v>
      </c>
      <c r="K16">
        <f t="shared" si="0"/>
        <v>0.307749991146</v>
      </c>
      <c r="L16">
        <f t="shared" si="1"/>
        <v>8.85400003314274E-09</v>
      </c>
    </row>
    <row r="17" spans="1:12" ht="15">
      <c r="A17">
        <v>11</v>
      </c>
      <c r="B17">
        <v>0.674043</v>
      </c>
      <c r="C17">
        <v>0.011463</v>
      </c>
      <c r="E17">
        <v>0.460515</v>
      </c>
      <c r="F17">
        <v>0.014847</v>
      </c>
      <c r="H17">
        <v>0.310407</v>
      </c>
      <c r="I17">
        <v>0.011315</v>
      </c>
      <c r="K17">
        <f t="shared" si="0"/>
        <v>0.310406912145</v>
      </c>
      <c r="L17">
        <f t="shared" si="1"/>
        <v>8.785499999719448E-08</v>
      </c>
    </row>
    <row r="18" spans="1:12" ht="15">
      <c r="A18">
        <v>11.5</v>
      </c>
      <c r="B18">
        <v>0.694042</v>
      </c>
      <c r="C18">
        <v>0.013076</v>
      </c>
      <c r="E18">
        <v>0.436195</v>
      </c>
      <c r="F18">
        <v>0.016891</v>
      </c>
      <c r="H18">
        <v>0.302738</v>
      </c>
      <c r="I18">
        <v>0.013037</v>
      </c>
      <c r="K18">
        <f t="shared" si="0"/>
        <v>0.30273765019000004</v>
      </c>
      <c r="L18">
        <f t="shared" si="1"/>
        <v>3.4980999996658824E-07</v>
      </c>
    </row>
    <row r="19" spans="1:12" ht="15">
      <c r="A19">
        <v>12</v>
      </c>
      <c r="B19">
        <v>0.674251</v>
      </c>
      <c r="C19">
        <v>0.016218</v>
      </c>
      <c r="E19">
        <v>0.48135</v>
      </c>
      <c r="F19">
        <v>0.021058</v>
      </c>
      <c r="H19">
        <v>0.324551</v>
      </c>
      <c r="I19">
        <v>0.016203</v>
      </c>
      <c r="K19">
        <f t="shared" si="0"/>
        <v>0.32455071885000003</v>
      </c>
      <c r="L19">
        <f t="shared" si="1"/>
        <v>2.811499999477718E-07</v>
      </c>
    </row>
    <row r="20" spans="1:12" ht="15">
      <c r="A20">
        <v>12.5</v>
      </c>
      <c r="B20">
        <v>0.655436</v>
      </c>
      <c r="C20">
        <v>0.018597</v>
      </c>
      <c r="E20">
        <v>0.481308</v>
      </c>
      <c r="F20">
        <v>0.024152</v>
      </c>
      <c r="H20">
        <v>0.315467</v>
      </c>
      <c r="I20">
        <v>0.018185</v>
      </c>
      <c r="K20">
        <f t="shared" si="0"/>
        <v>0.315466590288</v>
      </c>
      <c r="L20">
        <f t="shared" si="1"/>
        <v>4.097119999935117E-07</v>
      </c>
    </row>
    <row r="21" spans="1:12" ht="15">
      <c r="A21">
        <v>13</v>
      </c>
      <c r="B21">
        <v>0.706237</v>
      </c>
      <c r="C21">
        <v>0.020431</v>
      </c>
      <c r="E21">
        <v>0.481481</v>
      </c>
      <c r="F21">
        <v>0.02667</v>
      </c>
      <c r="H21">
        <v>0.34004</v>
      </c>
      <c r="I21">
        <v>0.021249</v>
      </c>
      <c r="K21">
        <f t="shared" si="0"/>
        <v>0.340039696997</v>
      </c>
      <c r="L21">
        <f t="shared" si="1"/>
        <v>3.030030000239492E-07</v>
      </c>
    </row>
    <row r="22" spans="1:12" ht="15">
      <c r="A22">
        <v>13.5</v>
      </c>
      <c r="B22">
        <v>0.722222</v>
      </c>
      <c r="C22">
        <v>0.024884</v>
      </c>
      <c r="E22">
        <v>0.465812</v>
      </c>
      <c r="F22">
        <v>0.03261</v>
      </c>
      <c r="H22">
        <v>0.33642</v>
      </c>
      <c r="I22">
        <v>0.026249</v>
      </c>
      <c r="K22">
        <f t="shared" si="0"/>
        <v>0.336419674264</v>
      </c>
      <c r="L22">
        <f t="shared" si="1"/>
        <v>3.257360000064047E-07</v>
      </c>
    </row>
    <row r="23" spans="1:12" ht="15">
      <c r="A23">
        <v>14</v>
      </c>
      <c r="B23">
        <v>0.70428</v>
      </c>
      <c r="C23">
        <v>0.028467</v>
      </c>
      <c r="E23">
        <v>0.364641</v>
      </c>
      <c r="F23">
        <v>0.035777</v>
      </c>
      <c r="H23">
        <v>0.256809</v>
      </c>
      <c r="I23">
        <v>0.027251</v>
      </c>
      <c r="K23">
        <f t="shared" si="0"/>
        <v>0.25680936348</v>
      </c>
      <c r="L23">
        <f t="shared" si="1"/>
        <v>3.634799999874261E-07</v>
      </c>
    </row>
    <row r="24" spans="1:12" ht="15">
      <c r="A24">
        <v>14.5</v>
      </c>
      <c r="B24">
        <v>0.671498</v>
      </c>
      <c r="C24">
        <v>0.032644</v>
      </c>
      <c r="E24">
        <v>0.359712</v>
      </c>
      <c r="F24">
        <v>0.040706</v>
      </c>
      <c r="H24">
        <v>0.241546</v>
      </c>
      <c r="I24">
        <v>0.029749</v>
      </c>
      <c r="K24">
        <f t="shared" si="0"/>
        <v>0.241545888576</v>
      </c>
      <c r="L24">
        <f t="shared" si="1"/>
        <v>1.1142399999886088E-07</v>
      </c>
    </row>
    <row r="25" spans="1:12" ht="15">
      <c r="A25">
        <v>15</v>
      </c>
      <c r="B25">
        <v>0.615894</v>
      </c>
      <c r="C25">
        <v>0.039581</v>
      </c>
      <c r="E25">
        <v>0.376344</v>
      </c>
      <c r="F25">
        <v>0.050237</v>
      </c>
      <c r="H25">
        <v>0.231788</v>
      </c>
      <c r="I25">
        <v>0.03434</v>
      </c>
      <c r="K25">
        <f t="shared" si="0"/>
        <v>0.23178801153600004</v>
      </c>
      <c r="L25">
        <f t="shared" si="1"/>
        <v>1.153600004411004E-08</v>
      </c>
    </row>
    <row r="26" spans="1:12" ht="15">
      <c r="A26">
        <v>15.5</v>
      </c>
      <c r="B26">
        <v>0.552083</v>
      </c>
      <c r="C26">
        <v>0.050753</v>
      </c>
      <c r="E26">
        <v>0.358491</v>
      </c>
      <c r="F26">
        <v>0.065872</v>
      </c>
      <c r="H26">
        <v>0.197917</v>
      </c>
      <c r="I26">
        <v>0.040664</v>
      </c>
      <c r="K26">
        <f t="shared" si="0"/>
        <v>0.197916786753</v>
      </c>
      <c r="L26">
        <f t="shared" si="1"/>
        <v>2.1324700000269203E-07</v>
      </c>
    </row>
    <row r="27" spans="1:12" ht="15">
      <c r="A27">
        <v>16</v>
      </c>
      <c r="B27">
        <v>0.622951</v>
      </c>
      <c r="C27">
        <v>0.062053</v>
      </c>
      <c r="E27">
        <v>0.421053</v>
      </c>
      <c r="F27">
        <v>0.080093</v>
      </c>
      <c r="H27">
        <v>0.262295</v>
      </c>
      <c r="I27">
        <v>0.056321</v>
      </c>
      <c r="K27">
        <f t="shared" si="0"/>
        <v>0.262295387403</v>
      </c>
      <c r="L27">
        <f t="shared" si="1"/>
        <v>3.8740300001283146E-07</v>
      </c>
    </row>
    <row r="28" spans="1:12" ht="15">
      <c r="A28">
        <v>16.5</v>
      </c>
      <c r="B28">
        <v>0.685185</v>
      </c>
      <c r="C28">
        <v>0.063203</v>
      </c>
      <c r="E28">
        <v>0.432432</v>
      </c>
      <c r="F28">
        <v>0.081445</v>
      </c>
      <c r="H28">
        <v>0.296296</v>
      </c>
      <c r="I28">
        <v>0.062139</v>
      </c>
      <c r="K28">
        <f t="shared" si="0"/>
        <v>0.29629591992</v>
      </c>
      <c r="L28">
        <f t="shared" si="1"/>
        <v>8.008000002002191E-08</v>
      </c>
    </row>
    <row r="29" spans="1:12" ht="15">
      <c r="A29">
        <v>17</v>
      </c>
      <c r="B29">
        <v>0.68</v>
      </c>
      <c r="C29">
        <v>0.06597</v>
      </c>
      <c r="E29">
        <v>0.441176</v>
      </c>
      <c r="F29">
        <v>0.085154</v>
      </c>
      <c r="H29">
        <v>0.3</v>
      </c>
      <c r="I29">
        <v>0.064807</v>
      </c>
      <c r="K29">
        <f t="shared" si="0"/>
        <v>0.29999968000000005</v>
      </c>
      <c r="L29">
        <f t="shared" si="1"/>
        <v>3.1999999994258843E-07</v>
      </c>
    </row>
    <row r="30" spans="1:12" ht="15">
      <c r="A30">
        <v>17.5</v>
      </c>
      <c r="B30">
        <v>0.814815</v>
      </c>
      <c r="C30">
        <v>0.074757</v>
      </c>
      <c r="E30">
        <v>0.181818</v>
      </c>
      <c r="F30">
        <v>0.08223</v>
      </c>
      <c r="H30">
        <v>0.148148</v>
      </c>
      <c r="I30">
        <v>0.068367</v>
      </c>
      <c r="K30">
        <f t="shared" si="0"/>
        <v>0.14814803366999998</v>
      </c>
      <c r="L30">
        <f t="shared" si="1"/>
        <v>3.3669999982555154E-08</v>
      </c>
    </row>
    <row r="31" spans="1:12" ht="15">
      <c r="A31">
        <v>18</v>
      </c>
      <c r="B31">
        <v>0.541667</v>
      </c>
      <c r="C31">
        <v>0.101707</v>
      </c>
      <c r="E31">
        <v>0.230769</v>
      </c>
      <c r="F31">
        <v>0.116855</v>
      </c>
      <c r="H31">
        <v>0.125</v>
      </c>
      <c r="I31">
        <v>0.067508</v>
      </c>
      <c r="K31">
        <f t="shared" si="0"/>
        <v>0.12499995192300001</v>
      </c>
      <c r="L31">
        <f t="shared" si="1"/>
        <v>4.807699999220816E-08</v>
      </c>
    </row>
    <row r="32" spans="1:12" ht="15">
      <c r="A32">
        <v>18.5</v>
      </c>
      <c r="B32">
        <v>0.727273</v>
      </c>
      <c r="C32">
        <v>0.094951</v>
      </c>
      <c r="E32">
        <v>0.3125</v>
      </c>
      <c r="F32">
        <v>0.115878</v>
      </c>
      <c r="H32">
        <v>0.227273</v>
      </c>
      <c r="I32">
        <v>0.089346</v>
      </c>
      <c r="K32">
        <f t="shared" si="0"/>
        <v>0.22727281249999998</v>
      </c>
      <c r="L32">
        <f t="shared" si="1"/>
        <v>1.8750000002620837E-07</v>
      </c>
    </row>
    <row r="33" spans="1:12" ht="15">
      <c r="A33">
        <v>19</v>
      </c>
      <c r="B33">
        <v>0.7</v>
      </c>
      <c r="C33">
        <v>0.10247</v>
      </c>
      <c r="E33">
        <v>0.5</v>
      </c>
      <c r="F33">
        <v>0.133631</v>
      </c>
      <c r="H33">
        <v>0.35</v>
      </c>
      <c r="I33">
        <v>0.106654</v>
      </c>
      <c r="K33">
        <f t="shared" si="0"/>
        <v>0.35</v>
      </c>
      <c r="L33">
        <f t="shared" si="1"/>
        <v>0</v>
      </c>
    </row>
    <row r="34" spans="1:12" ht="15">
      <c r="A34">
        <v>19.5</v>
      </c>
      <c r="B34">
        <v>0.454545</v>
      </c>
      <c r="C34">
        <v>0.150131</v>
      </c>
      <c r="E34">
        <v>0.6</v>
      </c>
      <c r="F34">
        <v>0.219089</v>
      </c>
      <c r="H34">
        <v>0.272727</v>
      </c>
      <c r="I34">
        <v>0.134282</v>
      </c>
      <c r="K34">
        <f t="shared" si="0"/>
        <v>0.272727</v>
      </c>
      <c r="L34">
        <f t="shared" si="1"/>
        <v>0</v>
      </c>
    </row>
    <row r="35" spans="1:12" ht="15">
      <c r="A35">
        <v>20</v>
      </c>
      <c r="B35">
        <v>0.5</v>
      </c>
      <c r="C35">
        <v>0.25</v>
      </c>
      <c r="E35">
        <v>0.5</v>
      </c>
      <c r="F35">
        <v>0.353553</v>
      </c>
      <c r="H35">
        <v>0.25</v>
      </c>
      <c r="I35">
        <v>0.216506</v>
      </c>
      <c r="K35">
        <f t="shared" si="0"/>
        <v>0.25</v>
      </c>
      <c r="L35">
        <f t="shared" si="1"/>
        <v>0</v>
      </c>
    </row>
    <row r="36" spans="1:12" ht="15">
      <c r="A36">
        <v>20.5</v>
      </c>
      <c r="B36">
        <v>0.375</v>
      </c>
      <c r="C36">
        <v>0.171163</v>
      </c>
      <c r="E36">
        <v>0.333333</v>
      </c>
      <c r="F36">
        <v>0.272166</v>
      </c>
      <c r="H36">
        <v>0.125</v>
      </c>
      <c r="I36">
        <v>0.116927</v>
      </c>
      <c r="K36">
        <f t="shared" si="0"/>
        <v>0.124999875</v>
      </c>
      <c r="L36">
        <f t="shared" si="1"/>
        <v>1.2500000000359446E-07</v>
      </c>
    </row>
    <row r="37" spans="1:12" ht="15">
      <c r="A37">
        <v>21</v>
      </c>
      <c r="B37">
        <v>0.8</v>
      </c>
      <c r="C37">
        <v>0.178885</v>
      </c>
      <c r="E37">
        <v>0</v>
      </c>
      <c r="F37">
        <v>0</v>
      </c>
      <c r="H37">
        <v>0</v>
      </c>
      <c r="I37">
        <v>0</v>
      </c>
      <c r="K37">
        <f t="shared" si="0"/>
        <v>0</v>
      </c>
      <c r="L37">
        <f t="shared" si="1"/>
        <v>0</v>
      </c>
    </row>
    <row r="38" spans="1:12" ht="15">
      <c r="A38">
        <v>21.5</v>
      </c>
      <c r="B38">
        <v>0.666667</v>
      </c>
      <c r="C38">
        <v>0.19245</v>
      </c>
      <c r="E38">
        <v>0</v>
      </c>
      <c r="F38">
        <v>0</v>
      </c>
      <c r="H38">
        <v>0</v>
      </c>
      <c r="I38">
        <v>0</v>
      </c>
      <c r="K38">
        <f t="shared" si="0"/>
        <v>0</v>
      </c>
      <c r="L38">
        <f t="shared" si="1"/>
        <v>0</v>
      </c>
    </row>
    <row r="39" spans="1:12" ht="15">
      <c r="A39">
        <v>22.5</v>
      </c>
      <c r="B39">
        <v>0</v>
      </c>
      <c r="C39">
        <v>0</v>
      </c>
      <c r="E39">
        <v>0</v>
      </c>
      <c r="F39">
        <v>0</v>
      </c>
      <c r="H39">
        <v>0</v>
      </c>
      <c r="I39">
        <v>0</v>
      </c>
      <c r="K39">
        <f t="shared" si="0"/>
        <v>0</v>
      </c>
      <c r="L39">
        <f t="shared" si="1"/>
        <v>0</v>
      </c>
    </row>
    <row r="40" spans="1:12" ht="15">
      <c r="A40">
        <v>23</v>
      </c>
      <c r="B40">
        <v>0.5</v>
      </c>
      <c r="C40">
        <v>0.353553</v>
      </c>
      <c r="E40">
        <v>0</v>
      </c>
      <c r="F40">
        <v>0</v>
      </c>
      <c r="H40">
        <v>0</v>
      </c>
      <c r="I40">
        <v>0</v>
      </c>
      <c r="K40">
        <f t="shared" si="0"/>
        <v>0</v>
      </c>
      <c r="L40">
        <f t="shared" si="1"/>
        <v>0</v>
      </c>
    </row>
    <row r="41" spans="1:12" ht="15">
      <c r="A41">
        <v>23.5</v>
      </c>
      <c r="B41">
        <v>1</v>
      </c>
      <c r="C41">
        <v>0</v>
      </c>
      <c r="E41">
        <v>0.5</v>
      </c>
      <c r="F41">
        <v>0.353553</v>
      </c>
      <c r="H41">
        <v>0.5</v>
      </c>
      <c r="I41">
        <v>0.353553</v>
      </c>
      <c r="K41">
        <f t="shared" si="0"/>
        <v>0.5</v>
      </c>
      <c r="L41">
        <f t="shared" si="1"/>
        <v>0</v>
      </c>
    </row>
    <row r="43" ht="15">
      <c r="A43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25" sqref="F25"/>
    </sheetView>
  </sheetViews>
  <sheetFormatPr defaultColWidth="9.140625" defaultRowHeight="15"/>
  <cols>
    <col min="2" max="2" width="13.57421875" style="0" customWidth="1"/>
    <col min="3" max="3" width="15.57421875" style="0" customWidth="1"/>
    <col min="4" max="4" width="9.57421875" style="0" customWidth="1"/>
    <col min="6" max="6" width="14.140625" style="0" customWidth="1"/>
    <col min="7" max="7" width="18.28125" style="0" customWidth="1"/>
    <col min="8" max="8" width="15.7109375" style="0" customWidth="1"/>
    <col min="9" max="9" width="14.28125" style="0" customWidth="1"/>
    <col min="10" max="12" width="12.00390625" style="0" bestFit="1" customWidth="1"/>
  </cols>
  <sheetData>
    <row r="1" spans="1:9" ht="15">
      <c r="A1" t="s">
        <v>0</v>
      </c>
      <c r="B1" t="s">
        <v>99</v>
      </c>
      <c r="C1" t="s">
        <v>63</v>
      </c>
      <c r="D1" t="s">
        <v>42</v>
      </c>
      <c r="E1" t="s">
        <v>100</v>
      </c>
      <c r="G1" t="s">
        <v>64</v>
      </c>
      <c r="H1" t="s">
        <v>110</v>
      </c>
      <c r="I1" t="s">
        <v>100</v>
      </c>
    </row>
    <row r="2" spans="1:9" ht="15">
      <c r="A2">
        <v>4.541692297461305</v>
      </c>
      <c r="B2">
        <v>6.556617142128207E-06</v>
      </c>
      <c r="C2">
        <f aca="true" t="shared" si="0" ref="C2:C10">EXP(-7.35388-0.999057*A21)</f>
        <v>7.141151643582235E-06</v>
      </c>
      <c r="D2">
        <f aca="true" t="shared" si="1" ref="D2:D10">0.05*A2*ABS((-0.999057)*EXP(-7.35388-0.999057*A2))</f>
        <v>1.554019893314588E-06</v>
      </c>
      <c r="E2">
        <f aca="true" t="shared" si="2" ref="E2:E10">D2/C2*100</f>
        <v>21.761474491459488</v>
      </c>
      <c r="G2">
        <f>0.114705/((1+A2/4)^12.1395)</f>
        <v>1.1476571495155578E-05</v>
      </c>
      <c r="H2">
        <f aca="true" t="shared" si="3" ref="H2:H10">0.02*A2*ABS((0.127486*12.4916)/(4*((1+A2/4)^(12.4916+1))))</f>
        <v>1.2971878413507012E-06</v>
      </c>
      <c r="I2">
        <f aca="true" t="shared" si="4" ref="I2:I10">(H2/G2)*100</f>
        <v>11.302921276604797</v>
      </c>
    </row>
    <row r="3" spans="1:9" ht="15">
      <c r="A3">
        <v>5.478535201968669</v>
      </c>
      <c r="B3">
        <v>2.9995846900108786E-06</v>
      </c>
      <c r="C3">
        <f t="shared" si="0"/>
        <v>2.7041581772250402E-06</v>
      </c>
      <c r="D3">
        <f t="shared" si="1"/>
        <v>7.352267400719074E-07</v>
      </c>
      <c r="E3">
        <f t="shared" si="2"/>
        <v>27.18874754680158</v>
      </c>
      <c r="G3">
        <f aca="true" t="shared" si="5" ref="G3:G10">0.114705/((1+A3/4)^12.1395)</f>
        <v>3.2444380403521202E-06</v>
      </c>
      <c r="H3">
        <f t="shared" si="3"/>
        <v>3.842958204056184E-07</v>
      </c>
      <c r="I3">
        <f t="shared" si="4"/>
        <v>11.844757570525545</v>
      </c>
    </row>
    <row r="4" spans="1:9" ht="15">
      <c r="A4">
        <v>6.461501714845664</v>
      </c>
      <c r="B4">
        <v>1.0380901408161612E-06</v>
      </c>
      <c r="C4">
        <f t="shared" si="0"/>
        <v>9.957427418898492E-07</v>
      </c>
      <c r="D4">
        <f t="shared" si="1"/>
        <v>3.247849769993743E-07</v>
      </c>
      <c r="E4">
        <f t="shared" si="2"/>
        <v>32.61735821272023</v>
      </c>
      <c r="G4">
        <f t="shared" si="5"/>
        <v>9.793273418719326E-07</v>
      </c>
      <c r="H4">
        <f t="shared" si="3"/>
        <v>1.1972415712316545E-07</v>
      </c>
      <c r="I4">
        <f t="shared" si="4"/>
        <v>12.225141891200447</v>
      </c>
    </row>
    <row r="5" spans="1:9" ht="15">
      <c r="A5">
        <v>7.454999281712397</v>
      </c>
      <c r="B5">
        <v>3.5247477934766076E-07</v>
      </c>
      <c r="C5">
        <f t="shared" si="0"/>
        <v>3.6665887978630697E-07</v>
      </c>
      <c r="D5">
        <f t="shared" si="1"/>
        <v>1.3888215294185496E-07</v>
      </c>
      <c r="E5">
        <f t="shared" si="2"/>
        <v>37.87775521018258</v>
      </c>
      <c r="G5">
        <f t="shared" si="5"/>
        <v>3.255509797557906E-07</v>
      </c>
      <c r="H5">
        <f t="shared" si="3"/>
        <v>4.0617474530091494E-08</v>
      </c>
      <c r="I5">
        <f t="shared" si="4"/>
        <v>12.476532726321498</v>
      </c>
    </row>
    <row r="6" spans="1:9" ht="15">
      <c r="A6">
        <v>8.461176843439679</v>
      </c>
      <c r="B6">
        <v>1.2227333195312267E-07</v>
      </c>
      <c r="C6">
        <f t="shared" si="0"/>
        <v>1.3501352153568778E-07</v>
      </c>
      <c r="D6">
        <f t="shared" si="1"/>
        <v>5.768518812066009E-08</v>
      </c>
      <c r="E6">
        <f t="shared" si="2"/>
        <v>42.7254896135809</v>
      </c>
      <c r="G6">
        <f t="shared" si="5"/>
        <v>1.1715219030390122E-07</v>
      </c>
      <c r="H6">
        <f t="shared" si="3"/>
        <v>1.4804348975018452E-08</v>
      </c>
      <c r="I6">
        <f t="shared" si="4"/>
        <v>12.636852061079612</v>
      </c>
    </row>
    <row r="7" spans="1:9" ht="15">
      <c r="A7">
        <v>9.458125677139762</v>
      </c>
      <c r="B7">
        <v>4.9596862570663824E-08</v>
      </c>
      <c r="C7">
        <f t="shared" si="0"/>
        <v>4.9715558527019544E-08</v>
      </c>
      <c r="D7">
        <f t="shared" si="1"/>
        <v>2.381647780617436E-08</v>
      </c>
      <c r="E7">
        <f t="shared" si="2"/>
        <v>47.90548172808019</v>
      </c>
      <c r="G7">
        <f t="shared" si="5"/>
        <v>4.602367667090948E-08</v>
      </c>
      <c r="H7">
        <f t="shared" si="3"/>
        <v>5.858681297088244E-09</v>
      </c>
      <c r="I7">
        <f t="shared" si="4"/>
        <v>12.729711576457738</v>
      </c>
    </row>
    <row r="8" spans="1:9" ht="15">
      <c r="A8">
        <v>10.953248559348841</v>
      </c>
      <c r="B8">
        <v>1.4119608095434624E-08</v>
      </c>
      <c r="C8">
        <f t="shared" si="0"/>
        <v>1.2093308437630974E-08</v>
      </c>
      <c r="D8">
        <f t="shared" si="1"/>
        <v>6.193042948143184E-09</v>
      </c>
      <c r="E8">
        <f t="shared" si="2"/>
        <v>51.210493638549536</v>
      </c>
      <c r="G8">
        <f t="shared" si="5"/>
        <v>1.281112815336948E-08</v>
      </c>
      <c r="H8">
        <f t="shared" si="3"/>
        <v>1.637886908308342E-09</v>
      </c>
      <c r="I8">
        <f t="shared" si="4"/>
        <v>12.784876465993028</v>
      </c>
    </row>
    <row r="9" spans="1:9" ht="15">
      <c r="A9">
        <v>12.95622310379162</v>
      </c>
      <c r="B9">
        <v>2.3182635415839345E-09</v>
      </c>
      <c r="C9">
        <f t="shared" si="0"/>
        <v>1.6397409596809466E-09</v>
      </c>
      <c r="D9">
        <f t="shared" si="1"/>
        <v>9.90328031643083E-10</v>
      </c>
      <c r="E9">
        <f t="shared" si="2"/>
        <v>60.395395126055554</v>
      </c>
      <c r="G9">
        <f t="shared" si="5"/>
        <v>2.7851509285556565E-09</v>
      </c>
      <c r="H9">
        <f t="shared" si="3"/>
        <v>3.553569222297113E-10</v>
      </c>
      <c r="I9">
        <f t="shared" si="4"/>
        <v>12.758982595388279</v>
      </c>
    </row>
    <row r="10" spans="1:9" ht="15">
      <c r="A10">
        <v>15.836363636363636</v>
      </c>
      <c r="B10">
        <v>4.352114865106422E-10</v>
      </c>
      <c r="C10">
        <f t="shared" si="0"/>
        <v>1.4232562282687663E-12</v>
      </c>
      <c r="D10">
        <f t="shared" si="1"/>
        <v>6.812499936319605E-11</v>
      </c>
      <c r="E10">
        <f t="shared" si="2"/>
        <v>4786.559019387715</v>
      </c>
      <c r="G10">
        <f t="shared" si="5"/>
        <v>4.1471421648409625E-10</v>
      </c>
      <c r="H10">
        <f t="shared" si="3"/>
        <v>5.2314185657997017E-11</v>
      </c>
      <c r="I10">
        <f t="shared" si="4"/>
        <v>12.614514665427004</v>
      </c>
    </row>
    <row r="11" ht="15">
      <c r="H11" t="s">
        <v>109</v>
      </c>
    </row>
    <row r="12" ht="15">
      <c r="C12" t="s">
        <v>106</v>
      </c>
    </row>
    <row r="20" ht="15">
      <c r="A20" t="s">
        <v>96</v>
      </c>
    </row>
    <row r="21" ht="15">
      <c r="A21">
        <v>4.5</v>
      </c>
    </row>
    <row r="22" ht="15">
      <c r="A22">
        <v>5.472</v>
      </c>
    </row>
    <row r="23" ht="15">
      <c r="A23">
        <v>6.472</v>
      </c>
    </row>
    <row r="24" ht="15">
      <c r="A24">
        <v>7.472</v>
      </c>
    </row>
    <row r="25" ht="15">
      <c r="A25">
        <v>8.472</v>
      </c>
    </row>
    <row r="26" ht="15">
      <c r="A26">
        <v>9.472</v>
      </c>
    </row>
    <row r="27" ht="15">
      <c r="A27">
        <v>10.887</v>
      </c>
    </row>
    <row r="28" ht="15">
      <c r="A28">
        <v>12.887</v>
      </c>
    </row>
    <row r="29" ht="15">
      <c r="A29">
        <v>19.943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13.421875" style="0" customWidth="1"/>
    <col min="2" max="2" width="10.57421875" style="0" customWidth="1"/>
    <col min="3" max="3" width="12.00390625" style="0" customWidth="1"/>
    <col min="4" max="4" width="13.00390625" style="0" customWidth="1"/>
    <col min="5" max="5" width="12.00390625" style="0" customWidth="1"/>
    <col min="6" max="6" width="13.7109375" style="0" customWidth="1"/>
    <col min="7" max="7" width="13.140625" style="0" customWidth="1"/>
    <col min="8" max="8" width="13.00390625" style="0" customWidth="1"/>
    <col min="9" max="9" width="15.57421875" style="0" customWidth="1"/>
    <col min="10" max="10" width="13.421875" style="0" customWidth="1"/>
  </cols>
  <sheetData>
    <row r="1" spans="2:11" ht="15">
      <c r="B1" t="s">
        <v>66</v>
      </c>
      <c r="C1" t="s">
        <v>71</v>
      </c>
      <c r="D1" t="s">
        <v>72</v>
      </c>
      <c r="E1" t="s">
        <v>73</v>
      </c>
      <c r="F1" t="s">
        <v>74</v>
      </c>
      <c r="G1" t="s">
        <v>67</v>
      </c>
      <c r="H1" t="s">
        <v>68</v>
      </c>
      <c r="I1" t="s">
        <v>69</v>
      </c>
      <c r="J1" t="s">
        <v>70</v>
      </c>
      <c r="K1" t="s">
        <v>102</v>
      </c>
    </row>
    <row r="2" spans="1:11" ht="15">
      <c r="A2" s="1" t="s">
        <v>75</v>
      </c>
      <c r="B2">
        <v>95308</v>
      </c>
      <c r="C2">
        <v>60010</v>
      </c>
      <c r="D2">
        <v>35297</v>
      </c>
      <c r="E2">
        <v>57771</v>
      </c>
      <c r="F2">
        <v>37536</v>
      </c>
      <c r="G2">
        <v>54144</v>
      </c>
      <c r="H2">
        <v>41163</v>
      </c>
      <c r="I2">
        <v>53869</v>
      </c>
      <c r="J2">
        <v>41438</v>
      </c>
      <c r="K2">
        <f>(C2-I2)/B2*100</f>
        <v>6.443320602677635</v>
      </c>
    </row>
    <row r="3" spans="1:11" ht="15">
      <c r="A3" t="s">
        <v>76</v>
      </c>
      <c r="B3">
        <v>103018</v>
      </c>
      <c r="C3">
        <v>66570</v>
      </c>
      <c r="D3">
        <v>36447</v>
      </c>
      <c r="E3">
        <v>64963</v>
      </c>
      <c r="F3">
        <v>38054</v>
      </c>
      <c r="G3">
        <v>64153</v>
      </c>
      <c r="H3">
        <v>38864</v>
      </c>
      <c r="I3">
        <v>62509</v>
      </c>
      <c r="J3">
        <v>40508</v>
      </c>
      <c r="K3">
        <f aca="true" t="shared" si="0" ref="K3:K9">(C3-I3)/B3*100</f>
        <v>3.942029548234289</v>
      </c>
    </row>
    <row r="4" spans="1:11" ht="15">
      <c r="A4" t="s">
        <v>77</v>
      </c>
      <c r="B4">
        <v>64207</v>
      </c>
      <c r="C4">
        <v>40772</v>
      </c>
      <c r="D4">
        <v>23434</v>
      </c>
      <c r="E4">
        <v>38726</v>
      </c>
      <c r="F4">
        <v>25480</v>
      </c>
      <c r="G4">
        <v>39337</v>
      </c>
      <c r="H4">
        <v>24869</v>
      </c>
      <c r="I4">
        <v>37708</v>
      </c>
      <c r="J4">
        <v>26498</v>
      </c>
      <c r="K4">
        <f t="shared" si="0"/>
        <v>4.772065351129939</v>
      </c>
    </row>
    <row r="5" spans="1:11" ht="15">
      <c r="A5" t="s">
        <v>78</v>
      </c>
      <c r="B5">
        <v>32986</v>
      </c>
      <c r="C5">
        <v>20839</v>
      </c>
      <c r="D5">
        <v>12146</v>
      </c>
      <c r="E5">
        <v>18890</v>
      </c>
      <c r="F5">
        <v>14095</v>
      </c>
      <c r="G5">
        <v>19974</v>
      </c>
      <c r="H5">
        <v>13011</v>
      </c>
      <c r="I5">
        <v>18894</v>
      </c>
      <c r="J5">
        <v>14091</v>
      </c>
      <c r="K5">
        <f t="shared" si="0"/>
        <v>5.8964409143272905</v>
      </c>
    </row>
    <row r="6" spans="1:11" ht="15">
      <c r="A6" t="s">
        <v>82</v>
      </c>
      <c r="B6">
        <v>15769</v>
      </c>
      <c r="C6">
        <v>9454</v>
      </c>
      <c r="D6">
        <v>6314</v>
      </c>
      <c r="E6">
        <v>8801</v>
      </c>
      <c r="F6">
        <v>6967</v>
      </c>
      <c r="G6">
        <v>9240</v>
      </c>
      <c r="H6">
        <v>6528</v>
      </c>
      <c r="I6">
        <v>8593</v>
      </c>
      <c r="J6">
        <v>7175</v>
      </c>
      <c r="K6">
        <f t="shared" si="0"/>
        <v>5.460079903608346</v>
      </c>
    </row>
    <row r="7" spans="1:11" ht="15">
      <c r="A7" t="s">
        <v>83</v>
      </c>
      <c r="B7">
        <v>7614</v>
      </c>
      <c r="C7">
        <v>4601</v>
      </c>
      <c r="D7">
        <v>3012</v>
      </c>
      <c r="E7">
        <v>4200</v>
      </c>
      <c r="F7">
        <v>3413</v>
      </c>
      <c r="G7">
        <v>4413</v>
      </c>
      <c r="H7">
        <v>3200</v>
      </c>
      <c r="I7">
        <v>4147</v>
      </c>
      <c r="J7">
        <v>3466</v>
      </c>
      <c r="K7">
        <f t="shared" si="0"/>
        <v>5.962700288941424</v>
      </c>
    </row>
    <row r="8" spans="1:11" ht="15">
      <c r="A8" t="s">
        <v>79</v>
      </c>
      <c r="B8">
        <v>5346</v>
      </c>
      <c r="C8">
        <v>3071</v>
      </c>
      <c r="D8">
        <v>2274</v>
      </c>
      <c r="E8">
        <v>2765</v>
      </c>
      <c r="F8">
        <v>2580</v>
      </c>
      <c r="G8">
        <v>3002</v>
      </c>
      <c r="H8">
        <v>2343</v>
      </c>
      <c r="I8">
        <v>2726</v>
      </c>
      <c r="J8">
        <v>2619</v>
      </c>
      <c r="K8">
        <f t="shared" si="0"/>
        <v>6.453423120089787</v>
      </c>
    </row>
    <row r="9" spans="1:11" ht="15">
      <c r="A9" t="s">
        <v>80</v>
      </c>
      <c r="B9">
        <v>1259</v>
      </c>
      <c r="C9">
        <v>598</v>
      </c>
      <c r="D9">
        <v>660</v>
      </c>
      <c r="E9">
        <v>545</v>
      </c>
      <c r="F9">
        <v>713</v>
      </c>
      <c r="G9">
        <v>586</v>
      </c>
      <c r="H9">
        <v>672</v>
      </c>
      <c r="I9">
        <v>536</v>
      </c>
      <c r="J9">
        <v>722</v>
      </c>
      <c r="K9">
        <f t="shared" si="0"/>
        <v>4.924543288324067</v>
      </c>
    </row>
    <row r="10" spans="1:11" ht="15">
      <c r="A10" t="s">
        <v>81</v>
      </c>
      <c r="B10">
        <v>582</v>
      </c>
      <c r="C10">
        <v>326</v>
      </c>
      <c r="D10">
        <v>255</v>
      </c>
      <c r="G10">
        <v>312</v>
      </c>
      <c r="H10">
        <v>254</v>
      </c>
      <c r="K10">
        <f>(C10-G10)/B10*100</f>
        <v>2.405498281786942</v>
      </c>
    </row>
    <row r="11" spans="10:11" ht="15">
      <c r="J11" t="s">
        <v>103</v>
      </c>
      <c r="K11">
        <f>AVERAGE(K2:K10)</f>
        <v>5.140011255457747</v>
      </c>
    </row>
    <row r="12" spans="1:7" ht="15">
      <c r="A12" t="s">
        <v>86</v>
      </c>
      <c r="B12" t="s">
        <v>85</v>
      </c>
      <c r="E12" t="s">
        <v>89</v>
      </c>
      <c r="G12" t="s">
        <v>90</v>
      </c>
    </row>
    <row r="13" spans="1:9" ht="15">
      <c r="A13" t="s">
        <v>84</v>
      </c>
      <c r="B13" t="s">
        <v>66</v>
      </c>
      <c r="C13" t="s">
        <v>87</v>
      </c>
      <c r="D13" t="s">
        <v>88</v>
      </c>
      <c r="E13" t="s">
        <v>87</v>
      </c>
      <c r="F13" t="s">
        <v>88</v>
      </c>
      <c r="G13" t="s">
        <v>87</v>
      </c>
      <c r="H13" t="s">
        <v>88</v>
      </c>
      <c r="I13" t="s">
        <v>104</v>
      </c>
    </row>
    <row r="14" spans="1:9" ht="15">
      <c r="A14" s="1" t="s">
        <v>75</v>
      </c>
      <c r="B14">
        <v>95308</v>
      </c>
      <c r="C14">
        <v>60010</v>
      </c>
      <c r="D14">
        <v>35297</v>
      </c>
      <c r="E14">
        <v>57011</v>
      </c>
      <c r="F14">
        <v>35296</v>
      </c>
      <c r="G14">
        <v>70415</v>
      </c>
      <c r="H14">
        <v>24892</v>
      </c>
      <c r="I14">
        <f>ABS((C14-G14)/B14)*100</f>
        <v>10.9172367482268</v>
      </c>
    </row>
    <row r="15" spans="1:9" ht="15">
      <c r="A15" t="s">
        <v>76</v>
      </c>
      <c r="B15">
        <v>103018</v>
      </c>
      <c r="C15">
        <v>66570</v>
      </c>
      <c r="D15">
        <v>36447</v>
      </c>
      <c r="E15">
        <v>64506</v>
      </c>
      <c r="F15">
        <v>38511</v>
      </c>
      <c r="G15">
        <v>75011</v>
      </c>
      <c r="H15">
        <v>28006</v>
      </c>
      <c r="I15">
        <f aca="true" t="shared" si="1" ref="I15:I22">ABS((C15-G15)/B15)*100</f>
        <v>8.193713719932438</v>
      </c>
    </row>
    <row r="16" spans="1:9" ht="15">
      <c r="A16" t="s">
        <v>77</v>
      </c>
      <c r="B16">
        <v>64207</v>
      </c>
      <c r="C16">
        <v>40772</v>
      </c>
      <c r="D16">
        <v>23434</v>
      </c>
      <c r="E16">
        <v>40206</v>
      </c>
      <c r="F16">
        <v>24000</v>
      </c>
      <c r="G16">
        <v>44632</v>
      </c>
      <c r="H16">
        <v>19574</v>
      </c>
      <c r="I16">
        <f t="shared" si="1"/>
        <v>6.011805566371268</v>
      </c>
    </row>
    <row r="17" spans="1:9" ht="15">
      <c r="A17" t="s">
        <v>78</v>
      </c>
      <c r="B17">
        <v>32986</v>
      </c>
      <c r="C17">
        <v>20839</v>
      </c>
      <c r="D17">
        <v>12146</v>
      </c>
      <c r="E17">
        <v>20758</v>
      </c>
      <c r="F17">
        <v>12227</v>
      </c>
      <c r="G17">
        <v>22183</v>
      </c>
      <c r="H17">
        <v>10802</v>
      </c>
      <c r="I17">
        <f t="shared" si="1"/>
        <v>4.074455829745953</v>
      </c>
    </row>
    <row r="18" spans="1:9" ht="15">
      <c r="A18" t="s">
        <v>82</v>
      </c>
      <c r="B18">
        <v>15769</v>
      </c>
      <c r="C18">
        <v>9454</v>
      </c>
      <c r="D18">
        <v>6314</v>
      </c>
      <c r="E18">
        <v>9480</v>
      </c>
      <c r="F18">
        <v>6288</v>
      </c>
      <c r="G18">
        <v>9955</v>
      </c>
      <c r="H18">
        <v>5813</v>
      </c>
      <c r="I18">
        <f t="shared" si="1"/>
        <v>3.177119665165832</v>
      </c>
    </row>
    <row r="19" spans="1:9" ht="15">
      <c r="A19" t="s">
        <v>83</v>
      </c>
      <c r="B19">
        <v>7614</v>
      </c>
      <c r="C19">
        <v>4601</v>
      </c>
      <c r="D19">
        <v>3012</v>
      </c>
      <c r="E19">
        <v>4617</v>
      </c>
      <c r="F19">
        <v>2996</v>
      </c>
      <c r="G19">
        <v>4856</v>
      </c>
      <c r="H19">
        <v>2757</v>
      </c>
      <c r="I19">
        <f t="shared" si="1"/>
        <v>3.3490937746256897</v>
      </c>
    </row>
    <row r="20" spans="1:9" ht="15">
      <c r="A20" t="s">
        <v>79</v>
      </c>
      <c r="B20">
        <v>5346</v>
      </c>
      <c r="C20">
        <v>3071</v>
      </c>
      <c r="D20">
        <v>2274</v>
      </c>
      <c r="E20">
        <v>3066</v>
      </c>
      <c r="F20">
        <v>2279</v>
      </c>
      <c r="G20">
        <v>3216</v>
      </c>
      <c r="H20">
        <v>2129</v>
      </c>
      <c r="I20">
        <f t="shared" si="1"/>
        <v>2.7123082678638237</v>
      </c>
    </row>
    <row r="21" spans="1:9" ht="15">
      <c r="A21" t="s">
        <v>80</v>
      </c>
      <c r="B21">
        <v>1259</v>
      </c>
      <c r="C21">
        <v>598</v>
      </c>
      <c r="D21">
        <v>660</v>
      </c>
      <c r="E21">
        <v>603</v>
      </c>
      <c r="F21">
        <v>655</v>
      </c>
      <c r="G21">
        <v>631</v>
      </c>
      <c r="H21">
        <v>627</v>
      </c>
      <c r="I21">
        <f t="shared" si="1"/>
        <v>2.6211278792692614</v>
      </c>
    </row>
    <row r="22" spans="1:9" ht="15">
      <c r="A22" t="s">
        <v>107</v>
      </c>
      <c r="B22">
        <v>567</v>
      </c>
      <c r="C22">
        <v>319</v>
      </c>
      <c r="D22">
        <v>248</v>
      </c>
      <c r="E22">
        <v>315</v>
      </c>
      <c r="F22">
        <v>251</v>
      </c>
      <c r="G22">
        <v>311</v>
      </c>
      <c r="H22">
        <v>255</v>
      </c>
      <c r="I22">
        <f t="shared" si="1"/>
        <v>1.4109347442680775</v>
      </c>
    </row>
    <row r="23" spans="8:9" ht="15">
      <c r="H23" t="s">
        <v>103</v>
      </c>
      <c r="I23">
        <f>AVERAGE(I14:I22)</f>
        <v>4.718644021718794</v>
      </c>
    </row>
    <row r="26" ht="15">
      <c r="A26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ovpr</dc:creator>
  <cp:keywords/>
  <dc:description/>
  <cp:lastModifiedBy>Snowdeity</cp:lastModifiedBy>
  <dcterms:created xsi:type="dcterms:W3CDTF">2011-08-30T19:39:52Z</dcterms:created>
  <dcterms:modified xsi:type="dcterms:W3CDTF">2011-10-21T04:55:13Z</dcterms:modified>
  <cp:category/>
  <cp:version/>
  <cp:contentType/>
  <cp:contentStatus/>
</cp:coreProperties>
</file>